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ozaric\Desktop\"/>
    </mc:Choice>
  </mc:AlternateContent>
  <bookViews>
    <workbookView xWindow="0" yWindow="0" windowWidth="28800" windowHeight="11610" tabRatio="787"/>
  </bookViews>
  <sheets>
    <sheet name="Sažetak" sheetId="1" r:id="rId1"/>
    <sheet name=" Račun prih-rash" sheetId="3" r:id="rId2"/>
    <sheet name="Izvori" sheetId="8" r:id="rId3"/>
    <sheet name="Ras funkcijski" sheetId="11" r:id="rId4"/>
    <sheet name="Račun financiranja " sheetId="9" r:id="rId5"/>
    <sheet name="Račun fin Izvori" sheetId="10" r:id="rId6"/>
    <sheet name="Prog. klasifikacija" sheetId="7" r:id="rId7"/>
    <sheet name="Izvj o zaduživanju" sheetId="12" r:id="rId8"/>
  </sheets>
  <definedNames>
    <definedName name="_FiltarBaze" localSheetId="6" hidden="1">'Prog. klasifikacija'!$A$6:$F$201</definedName>
    <definedName name="_xlnm._FilterDatabase" localSheetId="6" hidden="1">'Prog. klasifikacija'!$A$7:$F$188</definedName>
    <definedName name="_xlnm.Print_Titles" localSheetId="6">'Prog. klasifikacija'!$6:$7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B10" i="3"/>
  <c r="I26" i="1" l="1"/>
  <c r="C9" i="7" l="1"/>
  <c r="C190" i="7"/>
  <c r="C191" i="7"/>
  <c r="C192" i="7"/>
  <c r="C195" i="7"/>
  <c r="C198" i="7"/>
  <c r="C160" i="7"/>
  <c r="C161" i="7"/>
  <c r="C165" i="7"/>
  <c r="C158" i="7"/>
  <c r="E157" i="7"/>
  <c r="C157" i="7"/>
  <c r="C53" i="7"/>
  <c r="C52" i="7" s="1"/>
  <c r="C51" i="7" s="1"/>
  <c r="C50" i="7" s="1"/>
  <c r="C56" i="7"/>
  <c r="C181" i="7"/>
  <c r="C180" i="7" s="1"/>
  <c r="C179" i="7" s="1"/>
  <c r="C155" i="7"/>
  <c r="C154" i="7" s="1"/>
  <c r="C153" i="7" s="1"/>
  <c r="C152" i="7" s="1"/>
  <c r="C150" i="7"/>
  <c r="C137" i="7" s="1"/>
  <c r="C136" i="7" s="1"/>
  <c r="C135" i="7" s="1"/>
  <c r="C138" i="7"/>
  <c r="F143" i="7"/>
  <c r="C128" i="7"/>
  <c r="C124" i="7"/>
  <c r="C98" i="7"/>
  <c r="C94" i="7"/>
  <c r="C64" i="7"/>
  <c r="C63" i="7" s="1"/>
  <c r="C62" i="7" s="1"/>
  <c r="C61" i="7" s="1"/>
  <c r="C60" i="7" s="1"/>
  <c r="C68" i="7"/>
  <c r="C74" i="7"/>
  <c r="C81" i="7"/>
  <c r="C83" i="7"/>
  <c r="C11" i="7"/>
  <c r="C10" i="7" s="1"/>
  <c r="C12" i="7"/>
  <c r="C134" i="7" l="1"/>
  <c r="C8" i="7" s="1"/>
  <c r="C177" i="7"/>
  <c r="C178" i="7"/>
  <c r="C93" i="7"/>
  <c r="C92" i="7" s="1"/>
  <c r="C91" i="7" s="1"/>
  <c r="C90" i="7" s="1"/>
  <c r="F157" i="7"/>
  <c r="E16" i="7"/>
  <c r="E181" i="7"/>
  <c r="E180" i="7" s="1"/>
  <c r="E179" i="7" s="1"/>
  <c r="E161" i="7"/>
  <c r="E160" i="7" s="1"/>
  <c r="E165" i="7"/>
  <c r="F170" i="7"/>
  <c r="F169" i="7"/>
  <c r="E191" i="7"/>
  <c r="F191" i="7" s="1"/>
  <c r="E155" i="7"/>
  <c r="E154" i="7" s="1"/>
  <c r="E153" i="7" s="1"/>
  <c r="E152" i="7" s="1"/>
  <c r="E13" i="7"/>
  <c r="E138" i="7"/>
  <c r="E150" i="7"/>
  <c r="E124" i="7"/>
  <c r="E130" i="7"/>
  <c r="E128" i="7"/>
  <c r="E98" i="7"/>
  <c r="E94" i="7"/>
  <c r="E64" i="7"/>
  <c r="E68" i="7"/>
  <c r="E83" i="7"/>
  <c r="E52" i="7"/>
  <c r="E51" i="7" s="1"/>
  <c r="E50" i="7" s="1"/>
  <c r="E39" i="7"/>
  <c r="E38" i="7" s="1"/>
  <c r="E32" i="7"/>
  <c r="E26" i="7"/>
  <c r="B13" i="9"/>
  <c r="B14" i="9"/>
  <c r="B15" i="9"/>
  <c r="C7" i="11"/>
  <c r="C6" i="11" s="1"/>
  <c r="B6" i="11"/>
  <c r="B7" i="11"/>
  <c r="E6" i="11"/>
  <c r="C20" i="8"/>
  <c r="G14" i="8"/>
  <c r="G27" i="8"/>
  <c r="G28" i="8"/>
  <c r="G29" i="8"/>
  <c r="F28" i="8"/>
  <c r="F29" i="8"/>
  <c r="B20" i="8"/>
  <c r="I27" i="1"/>
  <c r="F16" i="1"/>
  <c r="F13" i="1"/>
  <c r="F10" i="1"/>
  <c r="G16" i="1"/>
  <c r="G13" i="1"/>
  <c r="G10" i="1"/>
  <c r="C46" i="3"/>
  <c r="B27" i="3"/>
  <c r="E177" i="7" l="1"/>
  <c r="E178" i="7"/>
  <c r="E190" i="7"/>
  <c r="E12" i="7"/>
  <c r="E137" i="7"/>
  <c r="E136" i="7" s="1"/>
  <c r="E135" i="7" s="1"/>
  <c r="E134" i="7" s="1"/>
  <c r="E11" i="7"/>
  <c r="E10" i="7" s="1"/>
  <c r="E9" i="7" s="1"/>
  <c r="E93" i="7"/>
  <c r="E92" i="7" s="1"/>
  <c r="E91" i="7" s="1"/>
  <c r="E90" i="7" s="1"/>
  <c r="E63" i="7"/>
  <c r="E62" i="7" s="1"/>
  <c r="E61" i="7" s="1"/>
  <c r="E60" i="7" s="1"/>
  <c r="F190" i="7" l="1"/>
  <c r="E189" i="7"/>
  <c r="B92" i="3" l="1"/>
  <c r="B55" i="3"/>
  <c r="B47" i="3" s="1"/>
  <c r="B46" i="3" s="1"/>
  <c r="B48" i="3"/>
  <c r="B96" i="3"/>
  <c r="B97" i="3"/>
  <c r="B107" i="3"/>
  <c r="B108" i="3"/>
  <c r="B98" i="3"/>
  <c r="B105" i="3"/>
  <c r="B93" i="3"/>
  <c r="B86" i="3"/>
  <c r="B88" i="3"/>
  <c r="B77" i="3"/>
  <c r="B67" i="3"/>
  <c r="B60" i="3"/>
  <c r="B56" i="3"/>
  <c r="B53" i="3"/>
  <c r="B51" i="3"/>
  <c r="B49" i="3"/>
  <c r="B85" i="3" l="1"/>
  <c r="E98" i="3"/>
  <c r="E105" i="3"/>
  <c r="E93" i="3"/>
  <c r="E92" i="3" s="1"/>
  <c r="E86" i="3"/>
  <c r="E88" i="3"/>
  <c r="E77" i="3"/>
  <c r="E67" i="3"/>
  <c r="E60" i="3"/>
  <c r="E56" i="3"/>
  <c r="E53" i="3"/>
  <c r="E51" i="3"/>
  <c r="E49" i="3"/>
  <c r="E48" i="3" s="1"/>
  <c r="E40" i="3"/>
  <c r="E39" i="3" s="1"/>
  <c r="E38" i="3" s="1"/>
  <c r="E32" i="3"/>
  <c r="E28" i="3"/>
  <c r="E23" i="3"/>
  <c r="E22" i="3" s="1"/>
  <c r="E20" i="3"/>
  <c r="E19" i="3" s="1"/>
  <c r="E17" i="3"/>
  <c r="E15" i="3"/>
  <c r="E55" i="3" l="1"/>
  <c r="E12" i="3"/>
  <c r="E97" i="3"/>
  <c r="E96" i="3" s="1"/>
  <c r="E85" i="3"/>
  <c r="E47" i="3" s="1"/>
  <c r="E46" i="3" s="1"/>
  <c r="E27" i="3"/>
  <c r="E11" i="3" s="1"/>
  <c r="E10" i="3" s="1"/>
  <c r="B32" i="3"/>
  <c r="B28" i="3"/>
  <c r="C98" i="3" l="1"/>
  <c r="C105" i="3"/>
  <c r="C108" i="3"/>
  <c r="C107" i="3" s="1"/>
  <c r="C93" i="3"/>
  <c r="C92" i="3" s="1"/>
  <c r="C88" i="3"/>
  <c r="C86" i="3"/>
  <c r="C85" i="3" s="1"/>
  <c r="C77" i="3"/>
  <c r="C60" i="3"/>
  <c r="C67" i="3"/>
  <c r="C56" i="3"/>
  <c r="C53" i="3"/>
  <c r="C51" i="3"/>
  <c r="C49" i="3"/>
  <c r="C48" i="3" s="1"/>
  <c r="C40" i="3"/>
  <c r="C39" i="3" s="1"/>
  <c r="C38" i="3" s="1"/>
  <c r="C35" i="3"/>
  <c r="C34" i="3" s="1"/>
  <c r="C32" i="3"/>
  <c r="C28" i="3"/>
  <c r="C23" i="3"/>
  <c r="C22" i="3" s="1"/>
  <c r="C20" i="3"/>
  <c r="C19" i="3" s="1"/>
  <c r="C13" i="3"/>
  <c r="C15" i="3"/>
  <c r="C17" i="3"/>
  <c r="B40" i="3"/>
  <c r="B39" i="3" s="1"/>
  <c r="B38" i="3" s="1"/>
  <c r="B35" i="3"/>
  <c r="B34" i="3" s="1"/>
  <c r="B12" i="3"/>
  <c r="B11" i="3" s="1"/>
  <c r="C27" i="3" l="1"/>
  <c r="C12" i="3"/>
  <c r="C11" i="3" s="1"/>
  <c r="C10" i="3" s="1"/>
  <c r="C55" i="3"/>
  <c r="C47" i="3"/>
  <c r="C97" i="3"/>
  <c r="C96" i="3" s="1"/>
  <c r="F27" i="1"/>
  <c r="F9" i="7" l="1"/>
  <c r="F10" i="7"/>
  <c r="F11" i="7"/>
  <c r="F12" i="7"/>
  <c r="F13" i="7"/>
  <c r="F14" i="7"/>
  <c r="F15" i="7"/>
  <c r="F16" i="7"/>
  <c r="F17" i="7"/>
  <c r="F19" i="7"/>
  <c r="F26" i="7"/>
  <c r="F27" i="7"/>
  <c r="F28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5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8" i="7"/>
  <c r="F129" i="7"/>
  <c r="F134" i="7"/>
  <c r="F135" i="7"/>
  <c r="F136" i="7"/>
  <c r="F137" i="7"/>
  <c r="F138" i="7"/>
  <c r="F139" i="7"/>
  <c r="F140" i="7"/>
  <c r="F141" i="7"/>
  <c r="F142" i="7"/>
  <c r="F144" i="7"/>
  <c r="F145" i="7"/>
  <c r="F146" i="7"/>
  <c r="F147" i="7"/>
  <c r="F148" i="7"/>
  <c r="F149" i="7"/>
  <c r="F152" i="7"/>
  <c r="F153" i="7"/>
  <c r="F154" i="7"/>
  <c r="F155" i="7"/>
  <c r="F156" i="7"/>
  <c r="F160" i="7"/>
  <c r="F161" i="7"/>
  <c r="F162" i="7"/>
  <c r="F163" i="7"/>
  <c r="F164" i="7"/>
  <c r="F165" i="7"/>
  <c r="F167" i="7"/>
  <c r="F168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8" i="7"/>
  <c r="B9" i="10"/>
  <c r="F9" i="10" s="1"/>
  <c r="B6" i="10"/>
  <c r="F6" i="10" s="1"/>
  <c r="G10" i="10"/>
  <c r="F10" i="10"/>
  <c r="G9" i="10"/>
  <c r="G7" i="10"/>
  <c r="F7" i="10"/>
  <c r="G6" i="10"/>
  <c r="B6" i="8"/>
  <c r="G31" i="8" l="1"/>
  <c r="F31" i="8"/>
  <c r="G30" i="8"/>
  <c r="F30" i="8"/>
  <c r="F26" i="8"/>
  <c r="G25" i="8"/>
  <c r="F25" i="8"/>
  <c r="G24" i="8"/>
  <c r="F24" i="8"/>
  <c r="G23" i="8"/>
  <c r="F23" i="8"/>
  <c r="G22" i="8"/>
  <c r="F22" i="8"/>
  <c r="G21" i="8"/>
  <c r="F21" i="8"/>
  <c r="G17" i="8"/>
  <c r="F17" i="8"/>
  <c r="G16" i="8"/>
  <c r="F16" i="8"/>
  <c r="G15" i="8"/>
  <c r="F15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C6" i="8"/>
  <c r="G10" i="11" l="1"/>
  <c r="F10" i="11"/>
  <c r="G9" i="11"/>
  <c r="F9" i="11"/>
  <c r="G8" i="11"/>
  <c r="F8" i="11"/>
  <c r="G7" i="11"/>
  <c r="F7" i="11"/>
  <c r="G6" i="11"/>
  <c r="F6" i="11"/>
  <c r="F105" i="3"/>
  <c r="G105" i="3"/>
  <c r="F106" i="3"/>
  <c r="G106" i="3"/>
  <c r="F107" i="3"/>
  <c r="G107" i="3"/>
  <c r="F108" i="3"/>
  <c r="G108" i="3"/>
  <c r="F109" i="3"/>
  <c r="G109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K22" i="1" l="1"/>
  <c r="J22" i="1"/>
  <c r="K21" i="1"/>
  <c r="E9" i="10" l="1"/>
  <c r="C9" i="10"/>
  <c r="E6" i="10"/>
  <c r="C6" i="10"/>
  <c r="E20" i="8"/>
  <c r="E6" i="8"/>
  <c r="G20" i="8" l="1"/>
  <c r="F20" i="8"/>
  <c r="G6" i="8"/>
  <c r="F6" i="8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104" i="3"/>
  <c r="F104" i="3"/>
  <c r="G103" i="3"/>
  <c r="F103" i="3"/>
  <c r="G102" i="3"/>
  <c r="F102" i="3"/>
  <c r="G101" i="3"/>
  <c r="F101" i="3"/>
  <c r="G100" i="3"/>
  <c r="F100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F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10" i="3" l="1"/>
  <c r="F10" i="3"/>
  <c r="G46" i="3"/>
  <c r="F46" i="3"/>
  <c r="F23" i="1" l="1"/>
  <c r="J21" i="1"/>
  <c r="K15" i="1"/>
  <c r="J15" i="1"/>
  <c r="K14" i="1"/>
  <c r="J14" i="1"/>
  <c r="K12" i="1"/>
  <c r="J12" i="1"/>
  <c r="I23" i="1"/>
  <c r="G23" i="1"/>
  <c r="K23" i="1" s="1"/>
  <c r="I13" i="1"/>
  <c r="I10" i="1"/>
  <c r="K11" i="1"/>
  <c r="J11" i="1"/>
  <c r="I25" i="1" l="1"/>
  <c r="K10" i="1"/>
  <c r="J10" i="1"/>
  <c r="K13" i="1"/>
  <c r="J13" i="1"/>
  <c r="I16" i="1"/>
  <c r="J26" i="1" s="1"/>
  <c r="K25" i="1" l="1"/>
  <c r="J25" i="1"/>
  <c r="K16" i="1"/>
  <c r="G26" i="1"/>
  <c r="G27" i="1" s="1"/>
  <c r="J27" i="1"/>
  <c r="K27" i="1"/>
</calcChain>
</file>

<file path=xl/sharedStrings.xml><?xml version="1.0" encoding="utf-8"?>
<sst xmlns="http://schemas.openxmlformats.org/spreadsheetml/2006/main" count="648" uniqueCount="341">
  <si>
    <t>PRIHODI UKUPNO</t>
  </si>
  <si>
    <t>RASHODI UKUPNO</t>
  </si>
  <si>
    <t>BROJČANA OZNAKA I NAZIV</t>
  </si>
  <si>
    <t>II. POSEBNI DIO</t>
  </si>
  <si>
    <t>I. OPĆI DIO</t>
  </si>
  <si>
    <t>6=5/2*100</t>
  </si>
  <si>
    <t>7=5/4*100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</si>
  <si>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</si>
  <si>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</si>
  <si>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</si>
  <si>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 xml:space="preserve">UKUPNO IZDACI </t>
  </si>
  <si>
    <t>IZVJEŠTAJ O RASHODIMA PREMA FUNKCIJSKOJ KLASIFIKACIJI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</si>
  <si>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</si>
  <si>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</si>
  <si>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</si>
  <si>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</si>
  <si>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</si>
  <si>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</si>
  <si>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SAŽETAK  RAČUNA PRIHODA I RASHODA I  RAČUNA FINANCIRANJA</t>
  </si>
  <si>
    <t>SAŽETAK RAČUNA FINANCIRANJA</t>
  </si>
  <si>
    <t>PRENESENI VIŠAK/MANJAK IZ PRETHODNE GODINE</t>
  </si>
  <si>
    <t xml:space="preserve"> RAČUN FINANCIRANJA</t>
  </si>
  <si>
    <t>IZVJEŠTAJ PO PROGRAMSKOJ KLASIFIKACIJI</t>
  </si>
  <si>
    <t>Obrazloženje Posebnog dijela</t>
  </si>
  <si>
    <t>Izvještaj o zaduživanju na domaćem i stranom tržištu novca i kapitala</t>
  </si>
  <si>
    <t>Datum realizacije kredita / izdavanja jamstva</t>
  </si>
  <si>
    <t xml:space="preserve">Iznos glavnice </t>
  </si>
  <si>
    <t>4.536.133,78 EUR</t>
  </si>
  <si>
    <t>Rok otplate</t>
  </si>
  <si>
    <t>Napomena</t>
  </si>
  <si>
    <t>od 01.01.2023. otplata glavnice i kamate vrši se iz sredstava za decentralizirane funkcije</t>
  </si>
  <si>
    <t>2 polugodišnje rate, na dane 31.01. i 31.07.</t>
  </si>
  <si>
    <t>Broj rata godišnje</t>
  </si>
  <si>
    <t xml:space="preserve">Kredit realiziran 29.06.2022., uz Jamstvo Grada Zagreba izdano 17.06.2022. </t>
  </si>
  <si>
    <t>60 mjeseci, do 31.01.2027.</t>
  </si>
  <si>
    <t>Namjena kredita</t>
  </si>
  <si>
    <t>nabava 42 vozila za hitnu medicinsku pomoć</t>
  </si>
  <si>
    <t>7=5/3*100</t>
  </si>
  <si>
    <t>SAŽETAK RAČUNA PRIHODA I RASHODA</t>
  </si>
  <si>
    <t>u eur</t>
  </si>
  <si>
    <t>PRIJENOS VIŠKA/MANJKA U SLJEDEĆE RAZDOBLJE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</si>
  <si>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</si>
  <si>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</si>
  <si>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</si>
  <si>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</si>
  <si>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</si>
  <si>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</si>
  <si>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65 Prihodi od upravnih i administrativnih pristojbi, pristojbi po posebnim propisima i naknada</t>
  </si>
  <si>
    <t>652 Prihodi po posebnim propisima</t>
  </si>
  <si>
    <t xml:space="preserve">6526 Ostali nespomenuti prihodi </t>
  </si>
  <si>
    <t>66 Prihodi od prodaje proizvoda i robe te pruženih usluga i prihodi od donacija</t>
  </si>
  <si>
    <t>661 Prihodi od prodaje proizvoda i robe te pruženih usluga</t>
  </si>
  <si>
    <t>6615 Prihodi od pruženih usluga</t>
  </si>
  <si>
    <t>663 Donacije od pravnih i fizičkih osoba izvan općeg proračuna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</si>
  <si>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</si>
  <si>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</si>
  <si>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</si>
  <si>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</si>
  <si>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6714 Prihodi iz nadležnog pror.-Grada za otplatu kredita</t>
  </si>
  <si>
    <t>673 Prihodi od HZZO-a na temelju ugovornih obveza</t>
  </si>
  <si>
    <t>6731 Prihodi od HZZO-a na temelju ugovornih obveza</t>
  </si>
  <si>
    <t>64 Prihodi od imovine</t>
  </si>
  <si>
    <t>641 Prihodi od financijske imovine</t>
  </si>
  <si>
    <t>6413 Kamate na oročena sredstva i depozite po viđenju</t>
  </si>
  <si>
    <t>6415 Prihodi od pozitivnih tečajnih razlika</t>
  </si>
  <si>
    <t>7 Prihodi od prodaje nefinancijske imovine</t>
  </si>
  <si>
    <t>72 Prihodi od prodaje proizvedene dugotrajne imovine</t>
  </si>
  <si>
    <t>723 Prihodi od prodaje prijevoznih sredstava</t>
  </si>
  <si>
    <t>7231 Prijevozna sredstva u cestovnom prometu</t>
  </si>
  <si>
    <t xml:space="preserve"> RAČUN PRIHODA I RASHODA </t>
  </si>
  <si>
    <t xml:space="preserve">IZVJEŠTAJ O PRIHODIMA I RASHODIMA PREMA EKONOMSKOJ KLASIFIKACIJI </t>
  </si>
  <si>
    <t>Ukupni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</si>
  <si>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</si>
  <si>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</si>
  <si>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</si>
  <si>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</si>
  <si>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</si>
  <si>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</si>
  <si>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</si>
  <si>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</si>
  <si>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</si>
  <si>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zaposlenicima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</si>
  <si>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</si>
  <si>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</si>
  <si>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</si>
  <si>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</si>
  <si>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</si>
  <si>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</si>
  <si>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</si>
  <si>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</si>
  <si>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</si>
  <si>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</si>
  <si>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</si>
  <si>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</si>
  <si>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</si>
  <si>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</si>
  <si>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</si>
  <si>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</si>
  <si>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</si>
  <si>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</si>
  <si>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</si>
  <si>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</si>
  <si>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</si>
  <si>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</si>
  <si>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</si>
  <si>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</si>
  <si>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</si>
  <si>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</si>
  <si>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</si>
  <si>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</si>
  <si>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</si>
  <si>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342 Kamate za primljene kredite i zajmove</t>
  </si>
  <si>
    <t>3423 Kamate za primljene kredite od kreditnih i ostalih financijskih institucija izvan javnog sektora</t>
  </si>
  <si>
    <t>343 Ostali financijski rashodi</t>
  </si>
  <si>
    <t>3431 Bankarske usluge i usluge platnog prometa</t>
  </si>
  <si>
    <t>3433 Zatezne kamate</t>
  </si>
  <si>
    <t>3432 Negativne tečajne razlike i valutna klauzula</t>
  </si>
  <si>
    <t>38 Ostali rashodi</t>
  </si>
  <si>
    <t>383 Kazne, penali i naknade štete</t>
  </si>
  <si>
    <t>3831 Naknade šteta pravnim i fizičkim osobama</t>
  </si>
  <si>
    <t>3833 Naknade šteta zaposlenicima</t>
  </si>
  <si>
    <t>4 Rashodi za nabavu nefinancijske imovine</t>
  </si>
  <si>
    <t>42 Rashodi za nabavu proizvedene dugotrajne imovine</t>
  </si>
  <si>
    <t>422 Postrojenja i oprema</t>
  </si>
  <si>
    <t>4224 Medicinska i laboratorijska oprema</t>
  </si>
  <si>
    <t>4227 Uređaji, strojevi i oprema za ostale namjene</t>
  </si>
  <si>
    <t>4226 Sportska i glazbena oprema</t>
  </si>
  <si>
    <t>423 Prijevozna sredstva</t>
  </si>
  <si>
    <t>4231 Prijevozna sredstva u cestovnom prometu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</si>
  <si>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</si>
  <si>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</si>
  <si>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</si>
  <si>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</si>
  <si>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Ukupni rashodi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</si>
  <si>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</si>
  <si>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</si>
  <si>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</si>
  <si>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8443 Primljeni krediti od tuzemnih kreditnih institucija izvan javnog sektora</t>
  </si>
  <si>
    <t>SVEUKUPNO PRIHODI</t>
  </si>
  <si>
    <t>SVEUKUPNO RASHODI</t>
  </si>
  <si>
    <t>Funkcijska 07 Zdravstvo</t>
  </si>
  <si>
    <t>Funkcijska 072 Službe za vanjske pacijente</t>
  </si>
  <si>
    <t>Funkcijska 074 Službe javnog zdravstva</t>
  </si>
  <si>
    <t>Proračunski korisnik 021       09        25827</t>
  </si>
  <si>
    <t>NASTAVNI ZAVOD ZA HITNU MEDICINU GRADA ZAGREBA</t>
  </si>
  <si>
    <t>Izvor 3.</t>
  </si>
  <si>
    <t>VLASTITI PRIHODI</t>
  </si>
  <si>
    <t>Izvor 3.1.</t>
  </si>
  <si>
    <t>Izvor 4.</t>
  </si>
  <si>
    <t>PRIHODI ZA POSEBNE NAMJENE</t>
  </si>
  <si>
    <t>Izvor 4.3.</t>
  </si>
  <si>
    <t>OSTALI PRIHODI ZA POSEBNE NAMJENE</t>
  </si>
  <si>
    <t>Izvor 5.</t>
  </si>
  <si>
    <t>POMOĆI</t>
  </si>
  <si>
    <t>Izvor 5.2.</t>
  </si>
  <si>
    <t>POMOĆI IZ DRUGIH PRORAČUNA</t>
  </si>
  <si>
    <t>Izvor 6.</t>
  </si>
  <si>
    <t>DONACIJE</t>
  </si>
  <si>
    <t>Izvor 6.1.</t>
  </si>
  <si>
    <t>Izvor 7.</t>
  </si>
  <si>
    <t>PRIHODI OD PRODAJE ILI ZAMJ. NEF. IMOVINE I NAKN. S NASL. OS</t>
  </si>
  <si>
    <t>Izvor 7.1.</t>
  </si>
  <si>
    <t>Prijevozna sredstva u cestovnom prometu</t>
  </si>
  <si>
    <t>Izvor 8.</t>
  </si>
  <si>
    <t>NAMJENSKI PRIMICI</t>
  </si>
  <si>
    <t>Izvor 8.1.</t>
  </si>
  <si>
    <t>PRIMICI OD ZADUŽIVANJA</t>
  </si>
  <si>
    <t>Program 2110</t>
  </si>
  <si>
    <t>JAVNA UPRAVA I ADMINISTRACIJA</t>
  </si>
  <si>
    <t>Aktivnost A211001</t>
  </si>
  <si>
    <t>REDOVNA DJELATNOST PRORAČUNSKIH KORISNIKA</t>
  </si>
  <si>
    <t>Izvor 1.</t>
  </si>
  <si>
    <t>OPĆI PRIHODI I PRIMICI</t>
  </si>
  <si>
    <t>Izvor 1.1.</t>
  </si>
  <si>
    <t>31</t>
  </si>
  <si>
    <t>Rashodi za zaposlene</t>
  </si>
  <si>
    <t>3111</t>
  </si>
  <si>
    <t>Plaće za redovan rad</t>
  </si>
  <si>
    <t>3132</t>
  </si>
  <si>
    <t>Doprinosi za obvezno zdravstveno osiguranje</t>
  </si>
  <si>
    <t>32</t>
  </si>
  <si>
    <t>Materijalni rashodi</t>
  </si>
  <si>
    <t>3222</t>
  </si>
  <si>
    <t>Materijal i sirovine</t>
  </si>
  <si>
    <t>3232</t>
  </si>
  <si>
    <t>Usluge tekućeg i investicijskog održavanja</t>
  </si>
  <si>
    <t>34</t>
  </si>
  <si>
    <t>Financijski rashodi</t>
  </si>
  <si>
    <t>3423</t>
  </si>
  <si>
    <t>Kamate za primljene kredite i zajmove od kreditnih i ostalih finan. institucija izvan javnog sektora</t>
  </si>
  <si>
    <t>3431</t>
  </si>
  <si>
    <t>Bankarske usluge i usluge platnog prometa</t>
  </si>
  <si>
    <t>42</t>
  </si>
  <si>
    <t>Rashodi za nabavu proizvedene dugotrajne imovine</t>
  </si>
  <si>
    <t>4221</t>
  </si>
  <si>
    <t>Uredska oprema i namještaj</t>
  </si>
  <si>
    <t>4224</t>
  </si>
  <si>
    <t>Medicinska i laboratorijska oprema</t>
  </si>
  <si>
    <t>4231</t>
  </si>
  <si>
    <t>54</t>
  </si>
  <si>
    <t>Izdaci za otplatu glavnice primljenih kredita i zajmova</t>
  </si>
  <si>
    <t>5443</t>
  </si>
  <si>
    <t>Otplata glavnice primljenih kredita od tuzemnih kreditnih institucija izvan javnog sektora</t>
  </si>
  <si>
    <t>3121</t>
  </si>
  <si>
    <t>Ostali rashodi za zaposlene</t>
  </si>
  <si>
    <t>3224</t>
  </si>
  <si>
    <t>Materijal i dijelovi za tekuće i investicijsko održavanje</t>
  </si>
  <si>
    <t>3227</t>
  </si>
  <si>
    <t>Službena, radna i zaštitna odjeća i obuća</t>
  </si>
  <si>
    <t>3236</t>
  </si>
  <si>
    <t>Zdravstvene i veterinarske usluge</t>
  </si>
  <si>
    <t>3237</t>
  </si>
  <si>
    <t>Intelektualne i osobne usluge</t>
  </si>
  <si>
    <t>3296</t>
  </si>
  <si>
    <t>Troškovi sudskih postupaka</t>
  </si>
  <si>
    <t>3432</t>
  </si>
  <si>
    <t>Negativne tečajne razlike i razlike zbog primjene valutne klauzule</t>
  </si>
  <si>
    <t>3433</t>
  </si>
  <si>
    <t>Zatezne kamate</t>
  </si>
  <si>
    <t>38</t>
  </si>
  <si>
    <t>Ostali rashodi</t>
  </si>
  <si>
    <t>3831</t>
  </si>
  <si>
    <t>Naknade šteta pravnim i fizičkim osobama</t>
  </si>
  <si>
    <t>3833</t>
  </si>
  <si>
    <t>Naknade šteta zaposlenicima</t>
  </si>
  <si>
    <t>41</t>
  </si>
  <si>
    <t>Rashodi za nabavu neproizvedene dugotrajne imovine</t>
  </si>
  <si>
    <t>4124</t>
  </si>
  <si>
    <t>Ostala prava</t>
  </si>
  <si>
    <t>4226</t>
  </si>
  <si>
    <t>Sportska i glazbena oprema</t>
  </si>
  <si>
    <t>4227</t>
  </si>
  <si>
    <t>Uređaji, strojevi i oprema za ostale namjene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</si>
  <si>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</si>
  <si>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</si>
  <si>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</si>
  <si>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</si>
  <si>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</si>
  <si>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</si>
  <si>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</si>
  <si>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</si>
  <si>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</si>
  <si>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</si>
  <si>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</si>
  <si>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</si>
  <si>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3231</t>
  </si>
  <si>
    <t>Usluge telefona, pošte i prijevoza</t>
  </si>
  <si>
    <t>3233</t>
  </si>
  <si>
    <t>Usluge promidžbe i informiranja</t>
  </si>
  <si>
    <t>3234</t>
  </si>
  <si>
    <t>Komunalne usluge</t>
  </si>
  <si>
    <t>3235</t>
  </si>
  <si>
    <t>Zakupnine i najamnine</t>
  </si>
  <si>
    <t>3238</t>
  </si>
  <si>
    <t>Računalne usluge</t>
  </si>
  <si>
    <t>3239</t>
  </si>
  <si>
    <t>Ostale usluge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</si>
  <si>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</si>
  <si>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</si>
  <si>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</si>
  <si>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</si>
  <si>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</si>
  <si>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</si>
  <si>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</si>
  <si>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</si>
  <si>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</si>
  <si>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</si>
  <si>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</si>
  <si>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</si>
  <si>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Aktivnost K211001</t>
  </si>
  <si>
    <t>KAPITALNA ULAGANJA U ZDRAVSTVENE USTANOVE - DECENTRALIZIRANE FUNKCIJE</t>
  </si>
  <si>
    <t>Izvor 1.2.</t>
  </si>
  <si>
    <t>OPĆI PRIHODI I PRIMICI-DECENTRALIZIRANA SREDSTVA</t>
  </si>
  <si>
    <t>Program 2111</t>
  </si>
  <si>
    <t>OPĆI JAVNOZDRAVSTVENI PROGRAMI</t>
  </si>
  <si>
    <t>Aktivnost T211111</t>
  </si>
  <si>
    <t>EDUKACIJA LAIKA ZA PROVOĐENJE POSTUPKA OŽIVLJAVANJA UZ UPOTREBU AVD-a</t>
  </si>
  <si>
    <t>6 (5/2*100)</t>
  </si>
  <si>
    <t>7 (5/3*100)</t>
  </si>
  <si>
    <t>INDEKS
(usporedba izvršenja)</t>
  </si>
  <si>
    <t>INDEKS
(ostvarenje plana)</t>
  </si>
  <si>
    <t>Razlika prihoda i rashoda</t>
  </si>
  <si>
    <t>Razlika primitaka i izdataka</t>
  </si>
  <si>
    <t>Manjak prihoda i primitaka tekuće godine za pokriće u sljedećem razdoblju</t>
  </si>
  <si>
    <t>Nastavni zavod za hitnu medicinu Grada Zagreba, Heinzelova 88, Zagreb</t>
  </si>
  <si>
    <t>OIB: 44879111575, MB: 03270726, IBAN: HR5624020061100961533</t>
  </si>
  <si>
    <t>RKP: 25827</t>
  </si>
  <si>
    <t>Razina: 31 -proračunski korisnik JLP(R)S koji obavlja poslove u sklopu funkcija koje se decentraliziraju</t>
  </si>
  <si>
    <t>Djelatnost: 8622 Djelatnosti specijalističke medicinske prakse</t>
  </si>
  <si>
    <t>634 Pomoći od izvanproračunskih korisnika</t>
  </si>
  <si>
    <t>6341 Tekuće pomoći od izvanproračunskih korisnika</t>
  </si>
  <si>
    <t>6712 Prihodi iz nadležnog proračuna za financiranje rashoda za nabavu nefinancijske imovine</t>
  </si>
  <si>
    <t>4221 Uredska oprema i namještaj</t>
  </si>
  <si>
    <t>4223 Oprema za održavanje i zaštitu</t>
  </si>
  <si>
    <t>41 Rashodi za nabavu neproizvedene dugotrajne imovine</t>
  </si>
  <si>
    <t>412 Nematerijalna imovina</t>
  </si>
  <si>
    <t>4124 Ostala prava</t>
  </si>
  <si>
    <t>Funkcijska 076 Poslovi i usluge zdravstva koji nisu drugdje svrstani</t>
  </si>
  <si>
    <t>Izvor  111 OPĆI PRIHODI I PRIMICI-PRORAČUNSKI KORISNICI</t>
  </si>
  <si>
    <t>Izvor  123 DECENTRALIZIRANA SREDSTVA-ZDRAVSTVO</t>
  </si>
  <si>
    <t>Izvor  311 VLASTITI PRIHODI-PRORAČUNSKI KORISNICI</t>
  </si>
  <si>
    <t>Izvor  431 PRIHODI ZA POSEBNE NAMJENE-PRORAČUNSKI KORISNICI</t>
  </si>
  <si>
    <t>Izvor  521 POMOĆI IZ DRUGIH PRORAČUNA-PK</t>
  </si>
  <si>
    <t>Izvor  551 Pomoći od izvanproračunskih korisnika-PK</t>
  </si>
  <si>
    <t>Izvor  561 POMOĆI TEMELJEM PRIJENOSA EU SREDSTAVA-PK</t>
  </si>
  <si>
    <t>Izvor  611 DONACIJE-PRORAČUNSKI KORISNICI</t>
  </si>
  <si>
    <t>Izvor  711 PRIHODI OD PRODAJE ILI ZAMJ NEF IMOVINE I NAKN S NASL-PK</t>
  </si>
  <si>
    <t>Izvor  811 PRIMICI OD ZADUŽIVANJA-PRORAČUNSKI KORISNICI</t>
  </si>
  <si>
    <t>UKUPNO PRIMICI</t>
  </si>
  <si>
    <t>Aktivnost A211109</t>
  </si>
  <si>
    <t>HITNA MEDICINSKA POMOĆ NA MOTOCIKLU NA PODRUČJU GRADA</t>
  </si>
  <si>
    <t>4223</t>
  </si>
  <si>
    <t>Oprema za održavanje i zaštitu</t>
  </si>
  <si>
    <t>Izvor 5.5.</t>
  </si>
  <si>
    <t>POMOĆI OD IZVANPRORAČUNSKIH KORISNIKA</t>
  </si>
  <si>
    <t>BROJČANA OZNAKA</t>
  </si>
  <si>
    <t>NAZIV</t>
  </si>
  <si>
    <t>6=5/3*100</t>
  </si>
  <si>
    <t xml:space="preserve">IZVJEŠTAJ O IZVRŠENJU FINANCIJSKOG PLANA PRORAČUNSKOG KORISNIKA JEDINICE LOKALNE I PODRUČNE (REGIONALNE) SAMOUPRAVE ZA 2024. </t>
  </si>
  <si>
    <t xml:space="preserve">IZVRŠENJE 
2023. </t>
  </si>
  <si>
    <t>II. izmjena i dopuna financijskog plana 2024.*</t>
  </si>
  <si>
    <t>TEKUĆI PLAN 2024.</t>
  </si>
  <si>
    <t>IZVRŠENJE 
2024.</t>
  </si>
  <si>
    <t>II. izmjena i dopuna financijskog plana 2024.</t>
  </si>
  <si>
    <t>4222 Komunikacijska oprema</t>
  </si>
  <si>
    <t>Izvor 581 MEHANIZAM ZA OPORAVAK I OTPORNOST</t>
  </si>
  <si>
    <t>Usluge tlefona , pošte i prijevoza</t>
  </si>
  <si>
    <t>Premija osiguranja</t>
  </si>
  <si>
    <t>Kominkacijska oprema</t>
  </si>
  <si>
    <t>Izvor 5.8.</t>
  </si>
  <si>
    <t>MEHANIZAM ZA OPORAVAK I OTPORNOST</t>
  </si>
  <si>
    <t>Izvor 5.6.</t>
  </si>
  <si>
    <t>POMOĆI TEMELJEM PRIJENOSA EU SREDSTAVA</t>
  </si>
  <si>
    <t>Otplaćeno glavnice (kumulativno do 31.12.2024.)</t>
  </si>
  <si>
    <t>Otplaćeno kamata (kumulativno do 31.12.2024.)</t>
  </si>
  <si>
    <t>Ostalo za otplatu glavnice na dan 31.12.2024.</t>
  </si>
  <si>
    <t>2.268.066,89 EURA</t>
  </si>
  <si>
    <t>124.325,34 EURA</t>
  </si>
  <si>
    <t xml:space="preserve">*Napomena:
• financijski plan za 2024. godinu donesen je 22.11.2023. (20.254.820 eur)
• prijedlog I. izmjene i dopune plana na snazi je od 12.09.2024. (22.183.630 eur)
• prijedlog II. izmjene i dopune plana na snazi je od 27.12.2024. (23.075.230 eur)
</t>
  </si>
  <si>
    <t>Zagreb, 07.03.2025.</t>
  </si>
  <si>
    <t>NZHMGZ u izvještajnom razdoblju 01.01.-31.12.2024. nema novih primitaka po osnovi novog zaduživanja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</si>
</sst>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kn&quot;;[Red]\-#,##0\ &quot;kn&quot;"/>
    <numFmt numFmtId="164" formatCode="#,##0;\-#,##0;;"/>
    <numFmt numFmtId="165" formatCode="#,##0.000"/>
    <numFmt numFmtId="166" formatCode="#,##0.0"/>
    <numFmt numFmtId="167" formatCode="0.0%"/>
    <numFmt numFmtId="168" formatCode="#,##0.0;\-#,##0.0;"/>
    <numFmt numFmtId="169" formatCode="0.0"/>
    <numFmt numFmtId="170" formatCode="_-* #,##0.00\ [$€-1]_-;\-* #,##0.00\ [$€-1]_-;_-* &quot;-&quot;??\ [$€-1]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0000FF"/>
      <name val="Calibri"/>
      <family val="2"/>
      <scheme val="minor"/>
    </font>
    <font>
      <sz val="8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color rgb="FFC00000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/>
      </bottom>
      <diagonal/>
    </border>
  </borders>
  <cellStyleXfs count="2">
    <xf numFmtId="0" fontId="0" fillId="0" borderId="0"/>
    <xf numFmtId="0" fontId="35" fillId="0" borderId="0"/>
  </cellStyleXfs>
  <cellXfs count="254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/>
    <xf numFmtId="0" fontId="0" fillId="0" borderId="3" xfId="0" applyBorder="1"/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15" fillId="0" borderId="0" xfId="0" applyFont="1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0" fontId="0" fillId="0" borderId="0" xfId="0" applyFont="1"/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8" fillId="4" borderId="6" xfId="0" applyFont="1" applyFill="1" applyBorder="1" applyAlignment="1">
      <alignment horizontal="left"/>
    </xf>
    <xf numFmtId="0" fontId="0" fillId="5" borderId="7" xfId="0" applyFont="1" applyFill="1" applyBorder="1" applyAlignment="1">
      <alignment horizontal="left" indent="1"/>
    </xf>
    <xf numFmtId="0" fontId="0" fillId="0" borderId="6" xfId="0" applyFont="1" applyBorder="1" applyAlignment="1">
      <alignment horizontal="left" indent="3"/>
    </xf>
    <xf numFmtId="4" fontId="18" fillId="4" borderId="6" xfId="0" applyNumberFormat="1" applyFont="1" applyFill="1" applyBorder="1"/>
    <xf numFmtId="4" fontId="17" fillId="4" borderId="6" xfId="0" applyNumberFormat="1" applyFont="1" applyFill="1" applyBorder="1"/>
    <xf numFmtId="4" fontId="0" fillId="5" borderId="7" xfId="0" applyNumberFormat="1" applyFont="1" applyFill="1" applyBorder="1"/>
    <xf numFmtId="4" fontId="17" fillId="5" borderId="7" xfId="0" applyNumberFormat="1" applyFont="1" applyFill="1" applyBorder="1"/>
    <xf numFmtId="4" fontId="0" fillId="0" borderId="6" xfId="0" applyNumberFormat="1" applyFont="1" applyBorder="1"/>
    <xf numFmtId="4" fontId="17" fillId="0" borderId="6" xfId="0" applyNumberFormat="1" applyFont="1" applyBorder="1"/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Fill="1" applyBorder="1" applyAlignment="1" applyProtection="1">
      <alignment horizontal="centerContinuous" vertical="center" wrapText="1"/>
    </xf>
    <xf numFmtId="3" fontId="18" fillId="4" borderId="6" xfId="0" applyNumberFormat="1" applyFont="1" applyFill="1" applyBorder="1"/>
    <xf numFmtId="3" fontId="0" fillId="5" borderId="7" xfId="0" applyNumberFormat="1" applyFont="1" applyFill="1" applyBorder="1"/>
    <xf numFmtId="3" fontId="0" fillId="0" borderId="6" xfId="0" applyNumberFormat="1" applyFont="1" applyBorder="1"/>
    <xf numFmtId="0" fontId="19" fillId="0" borderId="0" xfId="0" applyNumberFormat="1" applyFont="1" applyFill="1" applyBorder="1" applyAlignment="1" applyProtection="1">
      <alignment horizontal="centerContinuous" vertical="center" wrapText="1"/>
    </xf>
    <xf numFmtId="0" fontId="4" fillId="0" borderId="0" xfId="0" applyNumberFormat="1" applyFont="1" applyFill="1" applyBorder="1" applyAlignment="1" applyProtection="1">
      <alignment horizontal="centerContinuous" vertical="center" wrapText="1"/>
    </xf>
    <xf numFmtId="0" fontId="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3" fillId="0" borderId="3" xfId="0" quotePrefix="1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left"/>
    </xf>
    <xf numFmtId="4" fontId="0" fillId="0" borderId="3" xfId="0" applyNumberFormat="1" applyFont="1" applyBorder="1"/>
    <xf numFmtId="4" fontId="1" fillId="0" borderId="3" xfId="0" applyNumberFormat="1" applyFont="1" applyBorder="1"/>
    <xf numFmtId="164" fontId="1" fillId="0" borderId="3" xfId="0" applyNumberFormat="1" applyFont="1" applyBorder="1"/>
    <xf numFmtId="0" fontId="0" fillId="0" borderId="3" xfId="0" applyFont="1" applyBorder="1"/>
    <xf numFmtId="0" fontId="1" fillId="0" borderId="3" xfId="0" applyFont="1" applyBorder="1"/>
    <xf numFmtId="1" fontId="1" fillId="0" borderId="3" xfId="0" applyNumberFormat="1" applyFont="1" applyBorder="1"/>
    <xf numFmtId="0" fontId="3" fillId="0" borderId="0" xfId="0" applyNumberFormat="1" applyFont="1" applyFill="1" applyBorder="1" applyAlignment="1" applyProtection="1">
      <alignment horizontal="centerContinuous" vertical="center" wrapText="1"/>
    </xf>
    <xf numFmtId="0" fontId="0" fillId="0" borderId="3" xfId="0" applyBorder="1" applyAlignment="1">
      <alignment wrapText="1"/>
    </xf>
    <xf numFmtId="6" fontId="0" fillId="0" borderId="3" xfId="0" applyNumberFormat="1" applyBorder="1" applyAlignment="1">
      <alignment horizontal="right" vertical="center"/>
    </xf>
    <xf numFmtId="0" fontId="0" fillId="0" borderId="0" xfId="0" applyAlignment="1">
      <alignment vertical="top" wrapText="1"/>
    </xf>
    <xf numFmtId="0" fontId="25" fillId="0" borderId="0" xfId="0" applyFont="1"/>
    <xf numFmtId="4" fontId="6" fillId="0" borderId="3" xfId="0" applyNumberFormat="1" applyFont="1" applyFill="1" applyBorder="1" applyAlignment="1">
      <alignment horizontal="right"/>
    </xf>
    <xf numFmtId="0" fontId="0" fillId="0" borderId="0" xfId="0" applyFill="1"/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9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wrapText="1"/>
    </xf>
    <xf numFmtId="0" fontId="0" fillId="2" borderId="0" xfId="0" applyFont="1" applyFill="1"/>
    <xf numFmtId="0" fontId="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0" fillId="2" borderId="0" xfId="0" applyFill="1"/>
    <xf numFmtId="166" fontId="6" fillId="3" borderId="3" xfId="0" applyNumberFormat="1" applyFont="1" applyFill="1" applyBorder="1" applyAlignment="1">
      <alignment horizontal="right"/>
    </xf>
    <xf numFmtId="166" fontId="3" fillId="0" borderId="3" xfId="0" applyNumberFormat="1" applyFont="1" applyFill="1" applyBorder="1" applyAlignment="1">
      <alignment horizontal="right"/>
    </xf>
    <xf numFmtId="166" fontId="6" fillId="3" borderId="3" xfId="0" applyNumberFormat="1" applyFont="1" applyFill="1" applyBorder="1" applyAlignment="1" applyProtection="1">
      <alignment horizontal="right" wrapText="1"/>
    </xf>
    <xf numFmtId="166" fontId="0" fillId="2" borderId="0" xfId="0" applyNumberFormat="1" applyFill="1"/>
    <xf numFmtId="0" fontId="0" fillId="0" borderId="0" xfId="0" applyAlignment="1">
      <alignment horizontal="justify" vertical="center"/>
    </xf>
    <xf numFmtId="0" fontId="0" fillId="0" borderId="0" xfId="0" applyBorder="1" applyAlignment="1">
      <alignment vertical="center" wrapText="1"/>
    </xf>
    <xf numFmtId="167" fontId="18" fillId="4" borderId="6" xfId="0" applyNumberFormat="1" applyFont="1" applyFill="1" applyBorder="1"/>
    <xf numFmtId="167" fontId="0" fillId="5" borderId="7" xfId="0" applyNumberFormat="1" applyFont="1" applyFill="1" applyBorder="1"/>
    <xf numFmtId="167" fontId="0" fillId="0" borderId="6" xfId="0" applyNumberFormat="1" applyFont="1" applyBorder="1"/>
    <xf numFmtId="166" fontId="0" fillId="0" borderId="6" xfId="0" applyNumberFormat="1" applyFont="1" applyBorder="1"/>
    <xf numFmtId="166" fontId="18" fillId="4" borderId="6" xfId="0" applyNumberFormat="1" applyFont="1" applyFill="1" applyBorder="1"/>
    <xf numFmtId="166" fontId="0" fillId="5" borderId="7" xfId="0" applyNumberFormat="1" applyFont="1" applyFill="1" applyBorder="1"/>
    <xf numFmtId="0" fontId="1" fillId="0" borderId="6" xfId="0" applyFont="1" applyBorder="1" applyAlignment="1">
      <alignment horizontal="left" vertical="center"/>
    </xf>
    <xf numFmtId="4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5" fontId="0" fillId="0" borderId="6" xfId="0" applyNumberFormat="1" applyFont="1" applyBorder="1" applyAlignment="1">
      <alignment vertical="center"/>
    </xf>
    <xf numFmtId="0" fontId="0" fillId="6" borderId="6" xfId="0" applyFont="1" applyFill="1" applyBorder="1" applyAlignment="1">
      <alignment horizontal="left" indent="2"/>
    </xf>
    <xf numFmtId="3" fontId="0" fillId="6" borderId="6" xfId="0" applyNumberFormat="1" applyFont="1" applyFill="1" applyBorder="1"/>
    <xf numFmtId="167" fontId="0" fillId="6" borderId="6" xfId="0" applyNumberFormat="1" applyFont="1" applyFill="1" applyBorder="1"/>
    <xf numFmtId="4" fontId="0" fillId="6" borderId="6" xfId="0" applyNumberFormat="1" applyFont="1" applyFill="1" applyBorder="1"/>
    <xf numFmtId="4" fontId="17" fillId="6" borderId="6" xfId="0" applyNumberFormat="1" applyFont="1" applyFill="1" applyBorder="1"/>
    <xf numFmtId="166" fontId="0" fillId="6" borderId="6" xfId="0" applyNumberFormat="1" applyFont="1" applyFill="1" applyBorder="1"/>
    <xf numFmtId="166" fontId="0" fillId="0" borderId="0" xfId="0" applyNumberFormat="1" applyFont="1"/>
    <xf numFmtId="166" fontId="3" fillId="0" borderId="0" xfId="0" applyNumberFormat="1" applyFont="1" applyFill="1" applyBorder="1" applyAlignment="1" applyProtection="1">
      <alignment vertical="center" wrapText="1"/>
    </xf>
    <xf numFmtId="166" fontId="3" fillId="2" borderId="3" xfId="0" applyNumberFormat="1" applyFont="1" applyFill="1" applyBorder="1" applyAlignment="1" applyProtection="1">
      <alignment horizontal="center" vertical="center" wrapText="1"/>
    </xf>
    <xf numFmtId="166" fontId="16" fillId="2" borderId="3" xfId="0" applyNumberFormat="1" applyFont="1" applyFill="1" applyBorder="1" applyAlignment="1" applyProtection="1">
      <alignment horizontal="center" vertical="center" wrapText="1"/>
    </xf>
    <xf numFmtId="170" fontId="0" fillId="0" borderId="0" xfId="0" applyNumberFormat="1" applyFont="1"/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3" xfId="0" quotePrefix="1" applyNumberFormat="1" applyFont="1" applyFill="1" applyBorder="1" applyAlignment="1" applyProtection="1">
      <alignment horizontal="center" vertical="center" wrapText="1"/>
    </xf>
    <xf numFmtId="0" fontId="24" fillId="2" borderId="3" xfId="0" applyNumberFormat="1" applyFont="1" applyFill="1" applyBorder="1" applyAlignment="1" applyProtection="1">
      <alignment horizontal="center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4" fontId="24" fillId="2" borderId="3" xfId="0" applyNumberFormat="1" applyFont="1" applyFill="1" applyBorder="1" applyAlignment="1">
      <alignment horizontal="right"/>
    </xf>
    <xf numFmtId="0" fontId="31" fillId="2" borderId="3" xfId="0" applyNumberFormat="1" applyFont="1" applyFill="1" applyBorder="1" applyAlignment="1" applyProtection="1">
      <alignment horizontal="left" vertical="center" wrapText="1"/>
    </xf>
    <xf numFmtId="0" fontId="31" fillId="2" borderId="3" xfId="0" quotePrefix="1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center"/>
    </xf>
    <xf numFmtId="0" fontId="32" fillId="0" borderId="3" xfId="0" quotePrefix="1" applyNumberFormat="1" applyFont="1" applyFill="1" applyBorder="1" applyAlignment="1" applyProtection="1">
      <alignment horizontal="center" vertical="center" wrapText="1"/>
    </xf>
    <xf numFmtId="0" fontId="32" fillId="2" borderId="3" xfId="0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4" fontId="17" fillId="2" borderId="3" xfId="0" applyNumberFormat="1" applyFont="1" applyFill="1" applyBorder="1" applyAlignment="1">
      <alignment horizontal="right"/>
    </xf>
    <xf numFmtId="0" fontId="31" fillId="2" borderId="3" xfId="0" applyFont="1" applyFill="1" applyBorder="1" applyAlignment="1">
      <alignment horizontal="left" vertical="center" wrapText="1"/>
    </xf>
    <xf numFmtId="4" fontId="24" fillId="2" borderId="3" xfId="0" applyNumberFormat="1" applyFont="1" applyFill="1" applyBorder="1" applyAlignment="1">
      <alignment horizontal="right" vertical="center"/>
    </xf>
    <xf numFmtId="3" fontId="24" fillId="2" borderId="3" xfId="0" applyNumberFormat="1" applyFont="1" applyFill="1" applyBorder="1" applyAlignment="1">
      <alignment horizontal="right" vertical="center"/>
    </xf>
    <xf numFmtId="4" fontId="0" fillId="0" borderId="3" xfId="0" applyNumberFormat="1" applyFont="1" applyBorder="1" applyAlignment="1">
      <alignment vertical="center"/>
    </xf>
    <xf numFmtId="169" fontId="0" fillId="0" borderId="3" xfId="0" applyNumberFormat="1" applyFont="1" applyBorder="1" applyAlignment="1">
      <alignment vertical="center"/>
    </xf>
    <xf numFmtId="4" fontId="26" fillId="0" borderId="3" xfId="0" applyNumberFormat="1" applyFont="1" applyBorder="1"/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0" fillId="0" borderId="5" xfId="0" applyFont="1" applyBorder="1" applyAlignment="1">
      <alignment horizontal="right" vertical="center"/>
    </xf>
    <xf numFmtId="4" fontId="24" fillId="2" borderId="3" xfId="0" applyNumberFormat="1" applyFont="1" applyFill="1" applyBorder="1" applyAlignment="1" applyProtection="1">
      <alignment horizontal="right" wrapText="1"/>
    </xf>
    <xf numFmtId="4" fontId="26" fillId="2" borderId="3" xfId="0" applyNumberFormat="1" applyFont="1" applyFill="1" applyBorder="1" applyAlignment="1">
      <alignment horizontal="right"/>
    </xf>
    <xf numFmtId="4" fontId="34" fillId="2" borderId="3" xfId="0" applyNumberFormat="1" applyFont="1" applyFill="1" applyBorder="1" applyAlignment="1" applyProtection="1">
      <alignment horizontal="right" wrapText="1"/>
    </xf>
    <xf numFmtId="4" fontId="34" fillId="2" borderId="3" xfId="0" applyNumberFormat="1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vertical="center"/>
    </xf>
    <xf numFmtId="168" fontId="1" fillId="0" borderId="3" xfId="0" applyNumberFormat="1" applyFont="1" applyBorder="1" applyAlignment="1">
      <alignment vertical="center"/>
    </xf>
    <xf numFmtId="168" fontId="0" fillId="0" borderId="3" xfId="0" applyNumberFormat="1" applyFont="1" applyBorder="1" applyAlignment="1">
      <alignment vertical="center"/>
    </xf>
    <xf numFmtId="4" fontId="24" fillId="2" borderId="3" xfId="0" applyNumberFormat="1" applyFont="1" applyFill="1" applyBorder="1" applyAlignment="1" applyProtection="1">
      <alignment horizontal="right" vertical="center" wrapText="1"/>
    </xf>
    <xf numFmtId="4" fontId="34" fillId="2" borderId="3" xfId="0" applyNumberFormat="1" applyFont="1" applyFill="1" applyBorder="1" applyAlignment="1" applyProtection="1">
      <alignment horizontal="right" vertical="center" wrapText="1"/>
    </xf>
    <xf numFmtId="4" fontId="34" fillId="2" borderId="3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4" fontId="24" fillId="0" borderId="3" xfId="0" quotePrefix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/>
    <xf numFmtId="4" fontId="27" fillId="0" borderId="3" xfId="0" applyNumberFormat="1" applyFont="1" applyFill="1" applyBorder="1" applyAlignment="1">
      <alignment horizontal="right" vertical="center"/>
    </xf>
    <xf numFmtId="166" fontId="27" fillId="0" borderId="3" xfId="0" applyNumberFormat="1" applyFont="1" applyFill="1" applyBorder="1" applyAlignment="1">
      <alignment horizontal="right" vertical="center"/>
    </xf>
    <xf numFmtId="1" fontId="0" fillId="0" borderId="3" xfId="0" applyNumberFormat="1" applyFont="1" applyBorder="1"/>
    <xf numFmtId="3" fontId="32" fillId="0" borderId="3" xfId="0" quotePrefix="1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0" fillId="0" borderId="0" xfId="0" applyAlignment="1">
      <alignment wrapText="1"/>
    </xf>
    <xf numFmtId="0" fontId="14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centerContinuous" vertical="center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Border="1" applyAlignment="1">
      <alignment vertical="center" wrapText="1"/>
    </xf>
    <xf numFmtId="169" fontId="1" fillId="0" borderId="3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vertical="center"/>
    </xf>
    <xf numFmtId="169" fontId="0" fillId="0" borderId="3" xfId="0" applyNumberFormat="1" applyBorder="1" applyAlignment="1">
      <alignment vertical="center"/>
    </xf>
    <xf numFmtId="0" fontId="0" fillId="10" borderId="3" xfId="0" applyFill="1" applyBorder="1" applyAlignment="1">
      <alignment vertical="center" wrapText="1"/>
    </xf>
    <xf numFmtId="4" fontId="17" fillId="10" borderId="3" xfId="0" applyNumberFormat="1" applyFont="1" applyFill="1" applyBorder="1" applyAlignment="1">
      <alignment vertical="center"/>
    </xf>
    <xf numFmtId="0" fontId="0" fillId="10" borderId="3" xfId="0" applyFill="1" applyBorder="1" applyAlignment="1">
      <alignment horizontal="left" vertical="center"/>
    </xf>
    <xf numFmtId="4" fontId="0" fillId="10" borderId="3" xfId="0" applyNumberFormat="1" applyFill="1" applyBorder="1" applyAlignment="1">
      <alignment vertical="center"/>
    </xf>
    <xf numFmtId="169" fontId="0" fillId="10" borderId="3" xfId="0" applyNumberFormat="1" applyFill="1" applyBorder="1" applyAlignment="1">
      <alignment vertical="center"/>
    </xf>
    <xf numFmtId="0" fontId="0" fillId="9" borderId="3" xfId="0" applyFill="1" applyBorder="1" applyAlignment="1">
      <alignment vertical="center" wrapText="1"/>
    </xf>
    <xf numFmtId="4" fontId="17" fillId="9" borderId="3" xfId="0" applyNumberFormat="1" applyFont="1" applyFill="1" applyBorder="1" applyAlignment="1">
      <alignment vertical="center"/>
    </xf>
    <xf numFmtId="0" fontId="0" fillId="9" borderId="3" xfId="0" applyFill="1" applyBorder="1" applyAlignment="1">
      <alignment horizontal="left" vertical="center"/>
    </xf>
    <xf numFmtId="4" fontId="0" fillId="9" borderId="3" xfId="0" applyNumberFormat="1" applyFill="1" applyBorder="1" applyAlignment="1">
      <alignment vertical="center"/>
    </xf>
    <xf numFmtId="169" fontId="0" fillId="9" borderId="3" xfId="0" applyNumberFormat="1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13" fillId="0" borderId="0" xfId="0" applyFont="1" applyAlignment="1">
      <alignment horizontal="center"/>
    </xf>
    <xf numFmtId="0" fontId="0" fillId="11" borderId="3" xfId="0" applyFill="1" applyBorder="1" applyAlignment="1">
      <alignment vertical="center" wrapText="1"/>
    </xf>
    <xf numFmtId="4" fontId="17" fillId="11" borderId="3" xfId="0" applyNumberFormat="1" applyFont="1" applyFill="1" applyBorder="1" applyAlignment="1">
      <alignment vertical="center"/>
    </xf>
    <xf numFmtId="0" fontId="0" fillId="11" borderId="3" xfId="0" applyFill="1" applyBorder="1" applyAlignment="1">
      <alignment horizontal="left" vertical="center"/>
    </xf>
    <xf numFmtId="4" fontId="0" fillId="11" borderId="3" xfId="0" applyNumberFormat="1" applyFill="1" applyBorder="1" applyAlignment="1">
      <alignment vertical="center"/>
    </xf>
    <xf numFmtId="169" fontId="0" fillId="11" borderId="3" xfId="0" applyNumberFormat="1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0" fillId="7" borderId="3" xfId="0" applyFill="1" applyBorder="1" applyAlignment="1">
      <alignment vertical="center" wrapText="1"/>
    </xf>
    <xf numFmtId="4" fontId="17" fillId="7" borderId="3" xfId="0" applyNumberFormat="1" applyFont="1" applyFill="1" applyBorder="1" applyAlignment="1">
      <alignment vertical="center"/>
    </xf>
    <xf numFmtId="0" fontId="0" fillId="7" borderId="3" xfId="0" applyFill="1" applyBorder="1" applyAlignment="1">
      <alignment horizontal="left" vertical="center"/>
    </xf>
    <xf numFmtId="4" fontId="0" fillId="7" borderId="3" xfId="0" applyNumberFormat="1" applyFill="1" applyBorder="1" applyAlignment="1">
      <alignment vertical="center"/>
    </xf>
    <xf numFmtId="169" fontId="0" fillId="7" borderId="3" xfId="0" applyNumberForma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5" fillId="12" borderId="0" xfId="0" applyNumberFormat="1" applyFont="1" applyFill="1" applyBorder="1" applyAlignment="1" applyProtection="1">
      <alignment horizontal="centerContinuous" vertical="center" wrapText="1"/>
    </xf>
    <xf numFmtId="0" fontId="11" fillId="12" borderId="0" xfId="0" applyFont="1" applyFill="1" applyAlignment="1">
      <alignment horizontal="centerContinuous" wrapText="1"/>
    </xf>
    <xf numFmtId="0" fontId="1" fillId="0" borderId="0" xfId="0" applyFont="1" applyFill="1"/>
    <xf numFmtId="4" fontId="0" fillId="0" borderId="0" xfId="0" applyNumberFormat="1" applyFont="1"/>
    <xf numFmtId="4" fontId="0" fillId="0" borderId="0" xfId="0" applyNumberFormat="1"/>
    <xf numFmtId="4" fontId="31" fillId="0" borderId="6" xfId="0" applyNumberFormat="1" applyFont="1" applyBorder="1" applyAlignment="1">
      <alignment vertical="center"/>
    </xf>
    <xf numFmtId="4" fontId="31" fillId="4" borderId="6" xfId="0" applyNumberFormat="1" applyFont="1" applyFill="1" applyBorder="1"/>
    <xf numFmtId="4" fontId="31" fillId="5" borderId="7" xfId="0" applyNumberFormat="1" applyFont="1" applyFill="1" applyBorder="1"/>
    <xf numFmtId="4" fontId="31" fillId="6" borderId="6" xfId="0" applyNumberFormat="1" applyFont="1" applyFill="1" applyBorder="1"/>
    <xf numFmtId="4" fontId="31" fillId="0" borderId="6" xfId="0" applyNumberFormat="1" applyFont="1" applyBorder="1"/>
    <xf numFmtId="0" fontId="0" fillId="0" borderId="0" xfId="0" applyAlignment="1">
      <alignment horizontal="left" vertical="center"/>
    </xf>
    <xf numFmtId="4" fontId="9" fillId="0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4" fontId="0" fillId="0" borderId="0" xfId="0" applyNumberFormat="1" applyFont="1" applyAlignment="1">
      <alignment vertical="center"/>
    </xf>
    <xf numFmtId="4" fontId="23" fillId="0" borderId="3" xfId="0" applyNumberFormat="1" applyFont="1" applyBorder="1" applyAlignment="1">
      <alignment vertical="center"/>
    </xf>
    <xf numFmtId="4" fontId="31" fillId="2" borderId="3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vertical="center"/>
    </xf>
    <xf numFmtId="4" fontId="23" fillId="2" borderId="3" xfId="0" applyNumberFormat="1" applyFont="1" applyFill="1" applyBorder="1" applyAlignment="1">
      <alignment horizontal="right" vertical="center"/>
    </xf>
    <xf numFmtId="4" fontId="31" fillId="0" borderId="3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Fill="1" applyBorder="1" applyAlignment="1">
      <alignment vertical="center"/>
    </xf>
    <xf numFmtId="4" fontId="0" fillId="7" borderId="3" xfId="0" applyNumberFormat="1" applyFill="1" applyBorder="1" applyAlignment="1">
      <alignment vertical="center" wrapText="1"/>
    </xf>
    <xf numFmtId="4" fontId="0" fillId="0" borderId="0" xfId="0" applyNumberFormat="1" applyAlignment="1">
      <alignment horizontal="left" vertical="center"/>
    </xf>
    <xf numFmtId="4" fontId="0" fillId="0" borderId="0" xfId="0" applyNumberFormat="1" applyFill="1"/>
    <xf numFmtId="4" fontId="31" fillId="10" borderId="3" xfId="0" applyNumberFormat="1" applyFont="1" applyFill="1" applyBorder="1" applyAlignment="1">
      <alignment vertical="center"/>
    </xf>
    <xf numFmtId="4" fontId="31" fillId="11" borderId="3" xfId="0" applyNumberFormat="1" applyFont="1" applyFill="1" applyBorder="1" applyAlignment="1">
      <alignment vertical="center"/>
    </xf>
    <xf numFmtId="4" fontId="31" fillId="7" borderId="3" xfId="0" applyNumberFormat="1" applyFont="1" applyFill="1" applyBorder="1" applyAlignment="1">
      <alignment vertical="center"/>
    </xf>
    <xf numFmtId="4" fontId="31" fillId="0" borderId="3" xfId="0" applyNumberFormat="1" applyFont="1" applyBorder="1" applyAlignment="1">
      <alignment vertical="center"/>
    </xf>
    <xf numFmtId="4" fontId="31" fillId="9" borderId="3" xfId="0" applyNumberFormat="1" applyFont="1" applyFill="1" applyBorder="1" applyAlignment="1">
      <alignment vertical="center"/>
    </xf>
    <xf numFmtId="4" fontId="0" fillId="0" borderId="3" xfId="0" applyNumberFormat="1" applyFill="1" applyBorder="1"/>
    <xf numFmtId="4" fontId="0" fillId="10" borderId="3" xfId="0" applyNumberFormat="1" applyFill="1" applyBorder="1" applyAlignment="1">
      <alignment horizontal="right" vertical="center"/>
    </xf>
    <xf numFmtId="0" fontId="0" fillId="0" borderId="3" xfId="0" applyFill="1" applyBorder="1"/>
    <xf numFmtId="4" fontId="35" fillId="0" borderId="3" xfId="1" applyNumberFormat="1" applyFill="1" applyBorder="1" applyAlignment="1">
      <alignment horizontal="left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5" fillId="8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NumberFormat="1" applyFont="1" applyFill="1" applyBorder="1" applyAlignment="1" applyProtection="1">
      <alignment horizontal="center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22" fillId="2" borderId="5" xfId="0" applyNumberFormat="1" applyFont="1" applyFill="1" applyBorder="1" applyAlignment="1" applyProtection="1">
      <alignment horizontal="left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quotePrefix="1" applyNumberFormat="1" applyFont="1" applyFill="1" applyBorder="1" applyAlignment="1" applyProtection="1">
      <alignment horizontal="left" vertical="top" wrapText="1"/>
    </xf>
    <xf numFmtId="0" fontId="27" fillId="0" borderId="1" xfId="0" applyNumberFormat="1" applyFont="1" applyFill="1" applyBorder="1" applyAlignment="1" applyProtection="1">
      <alignment horizontal="left" vertical="center" wrapText="1"/>
    </xf>
    <xf numFmtId="0" fontId="27" fillId="0" borderId="2" xfId="0" applyNumberFormat="1" applyFont="1" applyFill="1" applyBorder="1" applyAlignment="1" applyProtection="1">
      <alignment horizontal="left" vertical="center" wrapText="1"/>
    </xf>
    <xf numFmtId="0" fontId="27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workbookViewId="0">
      <selection activeCell="H36" sqref="H36"/>
    </sheetView>
  </sheetViews>
  <sheetFormatPr defaultRowHeight="15" x14ac:dyDescent="0.25"/>
  <cols>
    <col min="5" max="5" width="15" customWidth="1"/>
    <col min="6" max="7" width="12.7109375" bestFit="1" customWidth="1"/>
    <col min="8" max="8" width="8.140625" customWidth="1"/>
    <col min="9" max="9" width="12.7109375" bestFit="1" customWidth="1"/>
    <col min="10" max="10" width="10.140625" bestFit="1" customWidth="1"/>
    <col min="11" max="11" width="9.85546875" bestFit="1" customWidth="1"/>
    <col min="14" max="14" width="14.42578125" customWidth="1"/>
  </cols>
  <sheetData>
    <row r="1" spans="1:14" s="26" customFormat="1" ht="42" customHeight="1" x14ac:dyDescent="0.25">
      <c r="A1" s="221" t="s">
        <v>318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4" s="26" customFormat="1" ht="18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4" s="26" customFormat="1" ht="15.75" customHeight="1" x14ac:dyDescent="0.25">
      <c r="A3" s="222" t="s">
        <v>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4" s="26" customFormat="1" ht="18" x14ac:dyDescent="0.25">
      <c r="A4" s="239"/>
      <c r="B4" s="239"/>
      <c r="C4" s="239"/>
      <c r="D4" s="6"/>
      <c r="E4" s="6"/>
      <c r="F4" s="6"/>
      <c r="G4" s="6"/>
      <c r="H4" s="6"/>
      <c r="I4" s="2"/>
      <c r="J4" s="2"/>
    </row>
    <row r="5" spans="1:14" s="26" customFormat="1" ht="18" customHeight="1" x14ac:dyDescent="0.25">
      <c r="A5" s="223" t="s">
        <v>18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</row>
    <row r="6" spans="1:14" s="26" customFormat="1" ht="15.75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14" s="26" customFormat="1" x14ac:dyDescent="0.25">
      <c r="A7" s="234" t="s">
        <v>38</v>
      </c>
      <c r="B7" s="234"/>
      <c r="C7" s="234"/>
      <c r="D7" s="234"/>
      <c r="E7" s="234"/>
      <c r="F7" s="71"/>
      <c r="G7" s="71"/>
      <c r="H7" s="71"/>
      <c r="I7" s="71"/>
      <c r="J7" s="72"/>
      <c r="K7" s="73" t="s">
        <v>39</v>
      </c>
    </row>
    <row r="8" spans="1:14" s="26" customFormat="1" ht="58.5" customHeight="1" x14ac:dyDescent="0.25">
      <c r="A8" s="235" t="s">
        <v>2</v>
      </c>
      <c r="B8" s="236"/>
      <c r="C8" s="236"/>
      <c r="D8" s="236"/>
      <c r="E8" s="237"/>
      <c r="F8" s="50" t="s">
        <v>319</v>
      </c>
      <c r="G8" s="51" t="s">
        <v>320</v>
      </c>
      <c r="H8" s="51" t="s">
        <v>321</v>
      </c>
      <c r="I8" s="50" t="s">
        <v>322</v>
      </c>
      <c r="J8" s="51" t="s">
        <v>279</v>
      </c>
      <c r="K8" s="51" t="s">
        <v>280</v>
      </c>
    </row>
    <row r="9" spans="1:14" s="9" customFormat="1" ht="11.25" x14ac:dyDescent="0.2">
      <c r="A9" s="228">
        <v>1</v>
      </c>
      <c r="B9" s="228"/>
      <c r="C9" s="228"/>
      <c r="D9" s="228"/>
      <c r="E9" s="229"/>
      <c r="F9" s="23">
        <v>2</v>
      </c>
      <c r="G9" s="22">
        <v>3</v>
      </c>
      <c r="H9" s="22">
        <v>4</v>
      </c>
      <c r="I9" s="22">
        <v>5</v>
      </c>
      <c r="J9" s="22" t="s">
        <v>277</v>
      </c>
      <c r="K9" s="22" t="s">
        <v>278</v>
      </c>
    </row>
    <row r="10" spans="1:14" x14ac:dyDescent="0.25">
      <c r="A10" s="230" t="s">
        <v>0</v>
      </c>
      <c r="B10" s="231"/>
      <c r="C10" s="231"/>
      <c r="D10" s="231"/>
      <c r="E10" s="232"/>
      <c r="F10" s="24">
        <f>+F11+F12</f>
        <v>15919274.17</v>
      </c>
      <c r="G10" s="198">
        <f>+G11+G12</f>
        <v>23075230</v>
      </c>
      <c r="H10" s="24"/>
      <c r="I10" s="24">
        <f>SUM(I11:I12)</f>
        <v>22667460.620000001</v>
      </c>
      <c r="J10" s="78">
        <f t="shared" ref="J10" si="0">I10/F10*100</f>
        <v>142.39003850261597</v>
      </c>
      <c r="K10" s="78">
        <f t="shared" ref="K10" si="1">I10/G10*100</f>
        <v>98.23286970487402</v>
      </c>
    </row>
    <row r="11" spans="1:14" s="26" customFormat="1" x14ac:dyDescent="0.25">
      <c r="A11" s="233" t="s">
        <v>12</v>
      </c>
      <c r="B11" s="225"/>
      <c r="C11" s="225"/>
      <c r="D11" s="225"/>
      <c r="E11" s="227"/>
      <c r="F11" s="27">
        <v>15911571.17</v>
      </c>
      <c r="G11" s="197">
        <v>23055230</v>
      </c>
      <c r="H11" s="27"/>
      <c r="I11" s="27">
        <v>22661596.620000001</v>
      </c>
      <c r="J11" s="79">
        <f>I11/F11*100</f>
        <v>142.42211770215775</v>
      </c>
      <c r="K11" s="79">
        <f>I11/G11*100</f>
        <v>98.29265038778621</v>
      </c>
      <c r="N11" s="189"/>
    </row>
    <row r="12" spans="1:14" s="26" customFormat="1" x14ac:dyDescent="0.25">
      <c r="A12" s="238" t="s">
        <v>17</v>
      </c>
      <c r="B12" s="227"/>
      <c r="C12" s="227"/>
      <c r="D12" s="227"/>
      <c r="E12" s="227"/>
      <c r="F12" s="27">
        <v>7703</v>
      </c>
      <c r="G12" s="197">
        <v>20000</v>
      </c>
      <c r="H12" s="27"/>
      <c r="I12" s="27">
        <v>5864</v>
      </c>
      <c r="J12" s="79">
        <f t="shared" ref="J12:J15" si="2">I12/F12*100</f>
        <v>76.126184603401271</v>
      </c>
      <c r="K12" s="79">
        <f t="shared" ref="K12:K16" si="3">I12/G12*100</f>
        <v>29.32</v>
      </c>
    </row>
    <row r="13" spans="1:14" x14ac:dyDescent="0.25">
      <c r="A13" s="8" t="s">
        <v>1</v>
      </c>
      <c r="B13" s="12"/>
      <c r="C13" s="12"/>
      <c r="D13" s="12"/>
      <c r="E13" s="12"/>
      <c r="F13" s="24">
        <f>+F14+F15</f>
        <v>15658865.449999999</v>
      </c>
      <c r="G13" s="198">
        <f>SUM(G14:G15)</f>
        <v>22168000</v>
      </c>
      <c r="H13" s="24"/>
      <c r="I13" s="24">
        <f>SUM(I14:I15)</f>
        <v>22274517.259999998</v>
      </c>
      <c r="J13" s="78">
        <f t="shared" si="2"/>
        <v>142.24860243626398</v>
      </c>
      <c r="K13" s="78">
        <f t="shared" si="3"/>
        <v>100.48050009022013</v>
      </c>
      <c r="N13" s="190"/>
    </row>
    <row r="14" spans="1:14" s="26" customFormat="1" x14ac:dyDescent="0.25">
      <c r="A14" s="224" t="s">
        <v>13</v>
      </c>
      <c r="B14" s="225"/>
      <c r="C14" s="225"/>
      <c r="D14" s="225"/>
      <c r="E14" s="225"/>
      <c r="F14" s="27">
        <v>15591644.139999999</v>
      </c>
      <c r="G14" s="197">
        <v>19983350</v>
      </c>
      <c r="H14" s="27"/>
      <c r="I14" s="27">
        <v>20030601.309999999</v>
      </c>
      <c r="J14" s="79">
        <f t="shared" si="2"/>
        <v>128.47010315359853</v>
      </c>
      <c r="K14" s="79">
        <f t="shared" si="3"/>
        <v>100.23645339745337</v>
      </c>
      <c r="N14" s="189"/>
    </row>
    <row r="15" spans="1:14" s="26" customFormat="1" x14ac:dyDescent="0.25">
      <c r="A15" s="226" t="s">
        <v>14</v>
      </c>
      <c r="B15" s="227"/>
      <c r="C15" s="227"/>
      <c r="D15" s="227"/>
      <c r="E15" s="227"/>
      <c r="F15" s="28">
        <v>67221.310000000012</v>
      </c>
      <c r="G15" s="199">
        <v>2184650</v>
      </c>
      <c r="H15" s="28"/>
      <c r="I15" s="28">
        <v>2243915.9500000002</v>
      </c>
      <c r="J15" s="79">
        <f t="shared" si="2"/>
        <v>3338.1020839968746</v>
      </c>
      <c r="K15" s="79">
        <f t="shared" si="3"/>
        <v>102.712835007896</v>
      </c>
      <c r="N15" s="189"/>
    </row>
    <row r="16" spans="1:14" x14ac:dyDescent="0.25">
      <c r="A16" s="244" t="s">
        <v>281</v>
      </c>
      <c r="B16" s="231"/>
      <c r="C16" s="231"/>
      <c r="D16" s="231"/>
      <c r="E16" s="231"/>
      <c r="F16" s="24">
        <f>+F10-F13</f>
        <v>260408.72000000067</v>
      </c>
      <c r="G16" s="198">
        <f>+G10-G13</f>
        <v>907230</v>
      </c>
      <c r="H16" s="25"/>
      <c r="I16" s="24">
        <f>I10-I13</f>
        <v>392943.36000000313</v>
      </c>
      <c r="J16" s="80"/>
      <c r="K16" s="80">
        <f t="shared" si="3"/>
        <v>43.312430144506145</v>
      </c>
    </row>
    <row r="17" spans="1:11" ht="18" x14ac:dyDescent="0.25">
      <c r="A17" s="74"/>
      <c r="B17" s="75"/>
      <c r="C17" s="75"/>
      <c r="D17" s="75"/>
      <c r="E17" s="75"/>
      <c r="F17" s="75"/>
      <c r="G17" s="75"/>
      <c r="H17" s="76"/>
      <c r="I17" s="76"/>
      <c r="J17" s="76"/>
      <c r="K17" s="76"/>
    </row>
    <row r="18" spans="1:11" s="26" customFormat="1" ht="18" customHeight="1" x14ac:dyDescent="0.25">
      <c r="A18" s="234" t="s">
        <v>19</v>
      </c>
      <c r="B18" s="234"/>
      <c r="C18" s="234"/>
      <c r="D18" s="234"/>
      <c r="E18" s="234"/>
      <c r="F18" s="75"/>
      <c r="G18" s="75"/>
      <c r="H18" s="76"/>
      <c r="I18" s="76"/>
      <c r="J18" s="76"/>
      <c r="K18" s="73" t="s">
        <v>39</v>
      </c>
    </row>
    <row r="19" spans="1:11" s="26" customFormat="1" ht="54" customHeight="1" x14ac:dyDescent="0.25">
      <c r="A19" s="235" t="s">
        <v>2</v>
      </c>
      <c r="B19" s="236"/>
      <c r="C19" s="236"/>
      <c r="D19" s="236"/>
      <c r="E19" s="237"/>
      <c r="F19" s="50" t="s">
        <v>319</v>
      </c>
      <c r="G19" s="51" t="s">
        <v>320</v>
      </c>
      <c r="H19" s="51" t="s">
        <v>321</v>
      </c>
      <c r="I19" s="50" t="s">
        <v>322</v>
      </c>
      <c r="J19" s="51" t="s">
        <v>279</v>
      </c>
      <c r="K19" s="51" t="s">
        <v>280</v>
      </c>
    </row>
    <row r="20" spans="1:11" s="9" customFormat="1" ht="11.25" customHeight="1" x14ac:dyDescent="0.2">
      <c r="A20" s="228">
        <v>1</v>
      </c>
      <c r="B20" s="228"/>
      <c r="C20" s="228"/>
      <c r="D20" s="228"/>
      <c r="E20" s="229"/>
      <c r="F20" s="23">
        <v>2</v>
      </c>
      <c r="G20" s="22">
        <v>3</v>
      </c>
      <c r="H20" s="22">
        <v>4</v>
      </c>
      <c r="I20" s="22">
        <v>5</v>
      </c>
      <c r="J20" s="22" t="s">
        <v>277</v>
      </c>
      <c r="K20" s="22" t="s">
        <v>278</v>
      </c>
    </row>
    <row r="21" spans="1:11" s="26" customFormat="1" ht="23.1" customHeight="1" x14ac:dyDescent="0.25">
      <c r="A21" s="233" t="s">
        <v>15</v>
      </c>
      <c r="B21" s="248"/>
      <c r="C21" s="248"/>
      <c r="D21" s="248"/>
      <c r="E21" s="249"/>
      <c r="F21" s="28">
        <v>0</v>
      </c>
      <c r="G21" s="199">
        <v>0</v>
      </c>
      <c r="H21" s="28"/>
      <c r="I21" s="28">
        <v>0</v>
      </c>
      <c r="J21" s="79" t="e">
        <f t="shared" ref="J21:J26" si="4">I21/F21*100</f>
        <v>#DIV/0!</v>
      </c>
      <c r="K21" s="79" t="str">
        <f>IFERROR(I21/G21*100,"")</f>
        <v/>
      </c>
    </row>
    <row r="22" spans="1:11" s="26" customFormat="1" ht="23.1" customHeight="1" x14ac:dyDescent="0.25">
      <c r="A22" s="233" t="s">
        <v>16</v>
      </c>
      <c r="B22" s="225"/>
      <c r="C22" s="225"/>
      <c r="D22" s="225"/>
      <c r="E22" s="225"/>
      <c r="F22" s="28">
        <v>907226.76</v>
      </c>
      <c r="G22" s="199">
        <v>907230</v>
      </c>
      <c r="H22" s="28"/>
      <c r="I22" s="28">
        <v>907226.76</v>
      </c>
      <c r="J22" s="79">
        <f t="shared" si="4"/>
        <v>100</v>
      </c>
      <c r="K22" s="79">
        <f t="shared" ref="K22:K25" si="5">IFERROR(I22/G22*100,"")</f>
        <v>99.999642868952748</v>
      </c>
    </row>
    <row r="23" spans="1:11" s="66" customFormat="1" ht="15" customHeight="1" x14ac:dyDescent="0.25">
      <c r="A23" s="244" t="s">
        <v>282</v>
      </c>
      <c r="B23" s="231"/>
      <c r="C23" s="231"/>
      <c r="D23" s="231"/>
      <c r="E23" s="231"/>
      <c r="F23" s="24">
        <f>F21-F22</f>
        <v>-907226.76</v>
      </c>
      <c r="G23" s="198">
        <f>G21-G22</f>
        <v>-907230</v>
      </c>
      <c r="H23" s="25"/>
      <c r="I23" s="24">
        <f>I21-I22</f>
        <v>-907226.76</v>
      </c>
      <c r="J23" s="80"/>
      <c r="K23" s="80">
        <f t="shared" si="5"/>
        <v>99.999642868952748</v>
      </c>
    </row>
    <row r="24" spans="1:11" s="66" customFormat="1" ht="15" customHeight="1" x14ac:dyDescent="0.25">
      <c r="A24" s="77"/>
      <c r="B24" s="77"/>
      <c r="C24" s="77"/>
      <c r="D24" s="77"/>
      <c r="E24" s="77"/>
      <c r="F24" s="77"/>
      <c r="G24" s="145"/>
      <c r="H24" s="77"/>
      <c r="I24" s="77"/>
      <c r="J24" s="81"/>
      <c r="K24" s="81"/>
    </row>
    <row r="25" spans="1:11" s="66" customFormat="1" ht="15" customHeight="1" x14ac:dyDescent="0.25">
      <c r="A25" s="245" t="s">
        <v>20</v>
      </c>
      <c r="B25" s="246"/>
      <c r="C25" s="246"/>
      <c r="D25" s="246"/>
      <c r="E25" s="247"/>
      <c r="F25" s="65">
        <v>-699659.13</v>
      </c>
      <c r="G25" s="200">
        <v>0</v>
      </c>
      <c r="H25" s="65"/>
      <c r="I25" s="65">
        <f>F27</f>
        <v>-1346477.18</v>
      </c>
      <c r="J25" s="79">
        <f t="shared" si="4"/>
        <v>192.44759658892752</v>
      </c>
      <c r="K25" s="79" t="str">
        <f t="shared" si="5"/>
        <v/>
      </c>
    </row>
    <row r="26" spans="1:11" s="66" customFormat="1" ht="26.25" customHeight="1" x14ac:dyDescent="0.25">
      <c r="A26" s="241" t="s">
        <v>283</v>
      </c>
      <c r="B26" s="242"/>
      <c r="C26" s="242"/>
      <c r="D26" s="242"/>
      <c r="E26" s="243"/>
      <c r="F26" s="146">
        <v>-646818.04</v>
      </c>
      <c r="G26" s="146">
        <f>G16+G23</f>
        <v>0</v>
      </c>
      <c r="H26" s="146"/>
      <c r="I26" s="146">
        <f>I16+I23</f>
        <v>-514283.39999999688</v>
      </c>
      <c r="J26" s="147">
        <f t="shared" si="4"/>
        <v>79.509748985973999</v>
      </c>
      <c r="K26" s="147"/>
    </row>
    <row r="27" spans="1:11" x14ac:dyDescent="0.25">
      <c r="A27" s="244" t="s">
        <v>40</v>
      </c>
      <c r="B27" s="231"/>
      <c r="C27" s="231"/>
      <c r="D27" s="231"/>
      <c r="E27" s="231"/>
      <c r="F27" s="24">
        <f>SUM(F25:F26)-0.01</f>
        <v>-1346477.18</v>
      </c>
      <c r="G27" s="198">
        <f>SUM(G25:G26)</f>
        <v>0</v>
      </c>
      <c r="H27" s="24"/>
      <c r="I27" s="24">
        <f>SUM(I25:I26)</f>
        <v>-1860760.5799999968</v>
      </c>
      <c r="J27" s="78">
        <f t="shared" ref="J27" si="6">I27/F27*100</f>
        <v>138.19473568798225</v>
      </c>
      <c r="K27" s="78" t="str">
        <f t="shared" ref="K27" si="7">IFERROR(I27/G27*100,"")</f>
        <v/>
      </c>
    </row>
    <row r="28" spans="1:11" ht="15.75" x14ac:dyDescent="0.25">
      <c r="A28" s="16"/>
      <c r="B28" s="4"/>
      <c r="C28" s="4"/>
      <c r="D28" s="4"/>
      <c r="E28" s="4"/>
      <c r="F28" s="5"/>
      <c r="G28" s="5"/>
      <c r="H28" s="5"/>
      <c r="I28" s="5"/>
      <c r="J28" s="5"/>
    </row>
    <row r="29" spans="1:11" ht="15" customHeight="1" x14ac:dyDescent="0.25">
      <c r="A29" s="240" t="s">
        <v>338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</row>
    <row r="30" spans="1:11" ht="15.75" customHeight="1" x14ac:dyDescent="0.25">
      <c r="A30" s="240"/>
      <c r="B30" s="240"/>
      <c r="C30" s="240"/>
      <c r="D30" s="240"/>
      <c r="E30" s="240"/>
      <c r="F30" s="240"/>
      <c r="G30" s="240"/>
      <c r="H30" s="240"/>
      <c r="I30" s="240"/>
      <c r="J30" s="240"/>
      <c r="K30" s="240"/>
    </row>
    <row r="31" spans="1:11" ht="15.75" customHeight="1" x14ac:dyDescent="0.25">
      <c r="A31" s="240"/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spans="1:11" x14ac:dyDescent="0.25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</row>
    <row r="34" spans="1:1" ht="15" customHeight="1" x14ac:dyDescent="0.25">
      <c r="A34" t="s">
        <v>339</v>
      </c>
    </row>
  </sheetData>
  <mergeCells count="23">
    <mergeCell ref="A29:K32"/>
    <mergeCell ref="A26:E26"/>
    <mergeCell ref="A18:E18"/>
    <mergeCell ref="A16:E16"/>
    <mergeCell ref="A27:E27"/>
    <mergeCell ref="A25:E25"/>
    <mergeCell ref="A19:E19"/>
    <mergeCell ref="A20:E20"/>
    <mergeCell ref="A22:E22"/>
    <mergeCell ref="A23:E23"/>
    <mergeCell ref="A21:E21"/>
    <mergeCell ref="A1:K1"/>
    <mergeCell ref="A3:K3"/>
    <mergeCell ref="A5:K5"/>
    <mergeCell ref="A14:E14"/>
    <mergeCell ref="A15:E15"/>
    <mergeCell ref="A9:E9"/>
    <mergeCell ref="A10:E10"/>
    <mergeCell ref="A11:E11"/>
    <mergeCell ref="A7:E7"/>
    <mergeCell ref="A8:E8"/>
    <mergeCell ref="A12:E12"/>
    <mergeCell ref="A4:C4"/>
  </mergeCells>
  <pageMargins left="0.43307086614173229" right="0.43307086614173229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topLeftCell="A28" workbookViewId="0">
      <selection activeCell="B46" sqref="B46"/>
    </sheetView>
  </sheetViews>
  <sheetFormatPr defaultRowHeight="15" x14ac:dyDescent="0.25"/>
  <cols>
    <col min="1" max="1" width="71" customWidth="1"/>
    <col min="2" max="3" width="13.85546875" customWidth="1"/>
    <col min="4" max="4" width="7.5703125" customWidth="1"/>
    <col min="5" max="5" width="14" style="26" customWidth="1"/>
    <col min="6" max="6" width="11.140625" style="26" customWidth="1"/>
    <col min="7" max="7" width="9.7109375" style="26" customWidth="1"/>
    <col min="10" max="10" width="12.7109375" bestFit="1" customWidth="1"/>
    <col min="11" max="11" width="11.85546875" bestFit="1" customWidth="1"/>
    <col min="12" max="12" width="12.42578125" bestFit="1" customWidth="1"/>
  </cols>
  <sheetData>
    <row r="1" spans="1:12" ht="18" customHeight="1" x14ac:dyDescent="0.25">
      <c r="A1" s="1"/>
      <c r="B1" s="1"/>
      <c r="C1" s="1"/>
      <c r="D1" s="1"/>
      <c r="E1" s="6"/>
      <c r="F1" s="6"/>
    </row>
    <row r="2" spans="1:12" ht="15.75" customHeight="1" x14ac:dyDescent="0.25">
      <c r="A2" s="40" t="s">
        <v>4</v>
      </c>
      <c r="B2" s="40"/>
      <c r="C2" s="40"/>
      <c r="D2" s="40"/>
      <c r="E2" s="45"/>
      <c r="F2" s="45"/>
      <c r="G2" s="45"/>
      <c r="H2" s="39"/>
      <c r="I2" s="39"/>
      <c r="J2" s="39"/>
      <c r="K2" s="39"/>
    </row>
    <row r="3" spans="1:12" ht="11.25" customHeight="1" x14ac:dyDescent="0.25">
      <c r="A3" s="41"/>
      <c r="B3" s="41"/>
      <c r="C3" s="41"/>
      <c r="D3" s="41"/>
      <c r="E3" s="46"/>
      <c r="F3" s="46"/>
      <c r="G3" s="46"/>
      <c r="H3" s="7"/>
      <c r="I3" s="2"/>
      <c r="J3" s="2"/>
    </row>
    <row r="4" spans="1:12" ht="18" customHeight="1" x14ac:dyDescent="0.25">
      <c r="A4" s="40" t="s">
        <v>69</v>
      </c>
      <c r="B4" s="40"/>
      <c r="C4" s="40"/>
      <c r="D4" s="40"/>
      <c r="E4" s="45"/>
      <c r="F4" s="45"/>
      <c r="G4" s="45"/>
      <c r="H4" s="39"/>
      <c r="I4" s="39"/>
      <c r="J4" s="39"/>
      <c r="K4" s="39"/>
    </row>
    <row r="5" spans="1:12" ht="12" customHeight="1" x14ac:dyDescent="0.25">
      <c r="A5" s="41"/>
      <c r="B5" s="41"/>
      <c r="C5" s="41"/>
      <c r="D5" s="41"/>
      <c r="E5" s="46"/>
      <c r="F5" s="46"/>
      <c r="G5" s="46"/>
      <c r="H5" s="7"/>
      <c r="I5" s="2"/>
      <c r="J5" s="2"/>
    </row>
    <row r="6" spans="1:12" ht="15.75" customHeight="1" x14ac:dyDescent="0.25">
      <c r="A6" s="40" t="s">
        <v>70</v>
      </c>
      <c r="B6" s="40"/>
      <c r="C6" s="40"/>
      <c r="D6" s="40"/>
      <c r="E6" s="45"/>
      <c r="F6" s="45"/>
      <c r="G6" s="45"/>
      <c r="H6" s="39"/>
      <c r="I6" s="39"/>
      <c r="J6" s="39"/>
      <c r="K6" s="39"/>
    </row>
    <row r="7" spans="1:12" ht="12.75" customHeight="1" x14ac:dyDescent="0.25">
      <c r="A7" s="1"/>
      <c r="B7" s="3"/>
      <c r="C7" s="3"/>
      <c r="D7" s="3"/>
      <c r="E7" s="47"/>
      <c r="F7" s="48"/>
      <c r="G7" s="49" t="s">
        <v>39</v>
      </c>
    </row>
    <row r="8" spans="1:12" s="26" customFormat="1" ht="51" x14ac:dyDescent="0.25">
      <c r="A8" s="52" t="s">
        <v>2</v>
      </c>
      <c r="B8" s="50" t="s">
        <v>319</v>
      </c>
      <c r="C8" s="51" t="s">
        <v>323</v>
      </c>
      <c r="D8" s="51" t="s">
        <v>321</v>
      </c>
      <c r="E8" s="50" t="s">
        <v>322</v>
      </c>
      <c r="F8" s="51" t="s">
        <v>279</v>
      </c>
      <c r="G8" s="51" t="s">
        <v>280</v>
      </c>
    </row>
    <row r="9" spans="1:12" ht="12.75" customHeight="1" x14ac:dyDescent="0.25">
      <c r="A9" s="23">
        <v>1</v>
      </c>
      <c r="B9" s="23">
        <v>2</v>
      </c>
      <c r="C9" s="22">
        <v>3</v>
      </c>
      <c r="D9" s="22">
        <v>4</v>
      </c>
      <c r="E9" s="22">
        <v>5</v>
      </c>
      <c r="F9" s="22" t="s">
        <v>5</v>
      </c>
      <c r="G9" s="22" t="s">
        <v>37</v>
      </c>
    </row>
    <row r="10" spans="1:12" s="93" customFormat="1" ht="27.75" customHeight="1" x14ac:dyDescent="0.25">
      <c r="A10" s="90" t="s">
        <v>71</v>
      </c>
      <c r="B10" s="91">
        <f>B11+B38</f>
        <v>15919274.169999871</v>
      </c>
      <c r="C10" s="191">
        <f>C11+C38</f>
        <v>23075230</v>
      </c>
      <c r="D10" s="91"/>
      <c r="E10" s="91">
        <f>+E11+E38</f>
        <v>22667460.620000001</v>
      </c>
      <c r="F10" s="92">
        <f t="shared" ref="F10" si="0">IFERROR($E10/B10*100,"")</f>
        <v>142.39003850261713</v>
      </c>
      <c r="G10" s="92">
        <f t="shared" ref="G10" si="1">IFERROR($E10/C10*100,"")</f>
        <v>98.23286970487402</v>
      </c>
    </row>
    <row r="11" spans="1:12" x14ac:dyDescent="0.25">
      <c r="A11" s="30" t="s">
        <v>41</v>
      </c>
      <c r="B11" s="33">
        <f>+B12+B19+B22+B27</f>
        <v>15911571.169999871</v>
      </c>
      <c r="C11" s="192">
        <f>+C12+C19+C22+C27+C34</f>
        <v>23055230</v>
      </c>
      <c r="D11" s="84"/>
      <c r="E11" s="33">
        <f>+E12+E19+E22+E27+E34</f>
        <v>22661596.620000001</v>
      </c>
      <c r="F11" s="88">
        <f t="shared" ref="F11:F41" si="2">IFERROR($E11/B11*100,"")</f>
        <v>142.42211770215891</v>
      </c>
      <c r="G11" s="88">
        <f t="shared" ref="G11:G41" si="3">IFERROR($E11/C11*100,"")</f>
        <v>98.29265038778621</v>
      </c>
    </row>
    <row r="12" spans="1:12" ht="15.75" customHeight="1" x14ac:dyDescent="0.25">
      <c r="A12" s="31" t="s">
        <v>42</v>
      </c>
      <c r="B12" s="35">
        <f>+B13+B15+B17</f>
        <v>951047.44</v>
      </c>
      <c r="C12" s="193">
        <f>+C13+C15+C17</f>
        <v>1231300</v>
      </c>
      <c r="D12" s="85"/>
      <c r="E12" s="35">
        <f>+E13+E15+E17</f>
        <v>770277.86999999988</v>
      </c>
      <c r="F12" s="89">
        <f t="shared" si="2"/>
        <v>80.992581190271636</v>
      </c>
      <c r="G12" s="89">
        <f t="shared" si="3"/>
        <v>62.558098757410853</v>
      </c>
    </row>
    <row r="13" spans="1:12" x14ac:dyDescent="0.25">
      <c r="A13" s="95" t="s">
        <v>289</v>
      </c>
      <c r="B13" s="98">
        <v>507809.74</v>
      </c>
      <c r="C13" s="194">
        <f>+C14</f>
        <v>603800</v>
      </c>
      <c r="D13" s="97"/>
      <c r="E13" s="98">
        <v>603756.43999999994</v>
      </c>
      <c r="F13" s="100">
        <f t="shared" si="2"/>
        <v>118.89422207616576</v>
      </c>
      <c r="G13" s="100">
        <f t="shared" si="3"/>
        <v>99.992785690626036</v>
      </c>
    </row>
    <row r="14" spans="1:12" x14ac:dyDescent="0.25">
      <c r="A14" s="32" t="s">
        <v>290</v>
      </c>
      <c r="B14" s="37">
        <v>507809.74</v>
      </c>
      <c r="C14" s="195">
        <v>603800</v>
      </c>
      <c r="D14" s="86"/>
      <c r="E14" s="37">
        <v>603756.43999999994</v>
      </c>
      <c r="F14" s="87">
        <f t="shared" si="2"/>
        <v>118.89422207616576</v>
      </c>
      <c r="G14" s="87">
        <f t="shared" si="3"/>
        <v>99.992785690626036</v>
      </c>
      <c r="L14" s="190"/>
    </row>
    <row r="15" spans="1:12" x14ac:dyDescent="0.25">
      <c r="A15" s="95" t="s">
        <v>43</v>
      </c>
      <c r="B15" s="98">
        <v>352635.95999999996</v>
      </c>
      <c r="C15" s="194">
        <f>+C16</f>
        <v>266200</v>
      </c>
      <c r="D15" s="97"/>
      <c r="E15" s="98">
        <f>+E16</f>
        <v>156734.23000000001</v>
      </c>
      <c r="F15" s="100">
        <f t="shared" si="2"/>
        <v>44.446468250146701</v>
      </c>
      <c r="G15" s="100">
        <f t="shared" si="3"/>
        <v>58.878373403456052</v>
      </c>
      <c r="L15" s="190"/>
    </row>
    <row r="16" spans="1:12" x14ac:dyDescent="0.25">
      <c r="A16" s="32" t="s">
        <v>44</v>
      </c>
      <c r="B16" s="37">
        <v>352635.95999999996</v>
      </c>
      <c r="C16" s="195">
        <v>266200</v>
      </c>
      <c r="D16" s="86"/>
      <c r="E16" s="37">
        <v>156734.23000000001</v>
      </c>
      <c r="F16" s="87">
        <f t="shared" si="2"/>
        <v>44.446468250146701</v>
      </c>
      <c r="G16" s="87">
        <f t="shared" si="3"/>
        <v>58.878373403456052</v>
      </c>
      <c r="L16" s="190"/>
    </row>
    <row r="17" spans="1:12" x14ac:dyDescent="0.25">
      <c r="A17" s="95" t="s">
        <v>45</v>
      </c>
      <c r="B17" s="98">
        <v>90601.74</v>
      </c>
      <c r="C17" s="194">
        <f>+C18</f>
        <v>361300</v>
      </c>
      <c r="D17" s="97"/>
      <c r="E17" s="98">
        <f>+E18</f>
        <v>9787.2000000000007</v>
      </c>
      <c r="F17" s="100">
        <f t="shared" si="2"/>
        <v>10.802441542513423</v>
      </c>
      <c r="G17" s="100">
        <f t="shared" si="3"/>
        <v>2.7088845834486577</v>
      </c>
      <c r="L17" s="190"/>
    </row>
    <row r="18" spans="1:12" x14ac:dyDescent="0.25">
      <c r="A18" s="32" t="s">
        <v>46</v>
      </c>
      <c r="B18" s="37">
        <v>90601.74</v>
      </c>
      <c r="C18" s="195">
        <v>361300</v>
      </c>
      <c r="D18" s="86"/>
      <c r="E18" s="37">
        <v>9787.2000000000007</v>
      </c>
      <c r="F18" s="87">
        <f t="shared" si="2"/>
        <v>10.802441542513423</v>
      </c>
      <c r="G18" s="87">
        <f t="shared" si="3"/>
        <v>2.7088845834486577</v>
      </c>
      <c r="L18" s="190"/>
    </row>
    <row r="19" spans="1:12" x14ac:dyDescent="0.25">
      <c r="A19" s="31" t="s">
        <v>47</v>
      </c>
      <c r="B19" s="35">
        <v>36727.459999999985</v>
      </c>
      <c r="C19" s="193">
        <f>+C20</f>
        <v>249500</v>
      </c>
      <c r="D19" s="85"/>
      <c r="E19" s="35">
        <f>+E20</f>
        <v>134437.60999999999</v>
      </c>
      <c r="F19" s="89">
        <f t="shared" si="2"/>
        <v>366.04113107740102</v>
      </c>
      <c r="G19" s="89">
        <f t="shared" si="3"/>
        <v>53.882809619238472</v>
      </c>
    </row>
    <row r="20" spans="1:12" x14ac:dyDescent="0.25">
      <c r="A20" s="95" t="s">
        <v>48</v>
      </c>
      <c r="B20" s="98">
        <v>36727.459999999985</v>
      </c>
      <c r="C20" s="194">
        <f>+C21</f>
        <v>249500</v>
      </c>
      <c r="D20" s="97"/>
      <c r="E20" s="98">
        <f>+E21</f>
        <v>134437.60999999999</v>
      </c>
      <c r="F20" s="100">
        <f t="shared" si="2"/>
        <v>366.04113107740102</v>
      </c>
      <c r="G20" s="100">
        <f t="shared" si="3"/>
        <v>53.882809619238472</v>
      </c>
      <c r="K20" s="190"/>
      <c r="L20" s="190"/>
    </row>
    <row r="21" spans="1:12" x14ac:dyDescent="0.25">
      <c r="A21" s="32" t="s">
        <v>49</v>
      </c>
      <c r="B21" s="37">
        <v>36727.459999999985</v>
      </c>
      <c r="C21" s="195">
        <v>249500</v>
      </c>
      <c r="D21" s="86"/>
      <c r="E21" s="37">
        <v>134437.60999999999</v>
      </c>
      <c r="F21" s="87">
        <f t="shared" si="2"/>
        <v>366.04113107740102</v>
      </c>
      <c r="G21" s="87">
        <f t="shared" si="3"/>
        <v>53.882809619238472</v>
      </c>
    </row>
    <row r="22" spans="1:12" x14ac:dyDescent="0.25">
      <c r="A22" s="31" t="s">
        <v>50</v>
      </c>
      <c r="B22" s="35">
        <v>263012.29000000301</v>
      </c>
      <c r="C22" s="193">
        <f>+C23</f>
        <v>384900</v>
      </c>
      <c r="D22" s="85"/>
      <c r="E22" s="35">
        <f>+E23+E25</f>
        <v>269226.88</v>
      </c>
      <c r="F22" s="89">
        <f t="shared" si="2"/>
        <v>102.36285156104185</v>
      </c>
      <c r="G22" s="89">
        <f t="shared" si="3"/>
        <v>69.947227851389968</v>
      </c>
      <c r="K22" s="190"/>
    </row>
    <row r="23" spans="1:12" x14ac:dyDescent="0.25">
      <c r="A23" s="95" t="s">
        <v>51</v>
      </c>
      <c r="B23" s="98">
        <v>263012.29000000301</v>
      </c>
      <c r="C23" s="194">
        <f>+C24</f>
        <v>384900</v>
      </c>
      <c r="D23" s="97"/>
      <c r="E23" s="98">
        <f>+E24</f>
        <v>269226.88</v>
      </c>
      <c r="F23" s="100">
        <f t="shared" si="2"/>
        <v>102.36285156104185</v>
      </c>
      <c r="G23" s="100">
        <f t="shared" si="3"/>
        <v>69.947227851389968</v>
      </c>
    </row>
    <row r="24" spans="1:12" x14ac:dyDescent="0.25">
      <c r="A24" s="32" t="s">
        <v>52</v>
      </c>
      <c r="B24" s="37">
        <v>263012.29000000301</v>
      </c>
      <c r="C24" s="195">
        <v>384900</v>
      </c>
      <c r="D24" s="86"/>
      <c r="E24" s="37">
        <v>269226.88</v>
      </c>
      <c r="F24" s="87">
        <f t="shared" si="2"/>
        <v>102.36285156104185</v>
      </c>
      <c r="G24" s="87">
        <f t="shared" si="3"/>
        <v>69.947227851389968</v>
      </c>
    </row>
    <row r="25" spans="1:12" x14ac:dyDescent="0.25">
      <c r="A25" s="95" t="s">
        <v>53</v>
      </c>
      <c r="B25" s="98"/>
      <c r="C25" s="194"/>
      <c r="D25" s="97"/>
      <c r="E25" s="98"/>
      <c r="F25" s="100" t="str">
        <f t="shared" si="2"/>
        <v/>
      </c>
      <c r="G25" s="100" t="str">
        <f t="shared" si="3"/>
        <v/>
      </c>
    </row>
    <row r="26" spans="1:12" ht="15.75" customHeight="1" x14ac:dyDescent="0.25">
      <c r="A26" s="32" t="s">
        <v>54</v>
      </c>
      <c r="B26" s="37"/>
      <c r="C26" s="195"/>
      <c r="D26" s="86"/>
      <c r="E26" s="37"/>
      <c r="F26" s="87" t="str">
        <f t="shared" si="2"/>
        <v/>
      </c>
      <c r="G26" s="87" t="str">
        <f t="shared" si="3"/>
        <v/>
      </c>
    </row>
    <row r="27" spans="1:12" ht="15.75" customHeight="1" x14ac:dyDescent="0.25">
      <c r="A27" s="31" t="s">
        <v>55</v>
      </c>
      <c r="B27" s="35">
        <f>+B28+B32</f>
        <v>14660783.979999868</v>
      </c>
      <c r="C27" s="193">
        <f>+C28+C32</f>
        <v>21189530</v>
      </c>
      <c r="D27" s="85"/>
      <c r="E27" s="35">
        <f>+E28+E32</f>
        <v>21487654.260000002</v>
      </c>
      <c r="F27" s="89">
        <f t="shared" si="2"/>
        <v>146.56551988838592</v>
      </c>
      <c r="G27" s="89">
        <f t="shared" si="3"/>
        <v>101.40694135263972</v>
      </c>
    </row>
    <row r="28" spans="1:12" x14ac:dyDescent="0.25">
      <c r="A28" s="95" t="s">
        <v>56</v>
      </c>
      <c r="B28" s="98">
        <f>SUM(B29:B31)</f>
        <v>1325589.9200000002</v>
      </c>
      <c r="C28" s="194">
        <f>+C29+C30+C31</f>
        <v>3776930</v>
      </c>
      <c r="D28" s="97"/>
      <c r="E28" s="98">
        <f>+E29+E30+E31</f>
        <v>4009607.64</v>
      </c>
      <c r="F28" s="100">
        <f t="shared" si="2"/>
        <v>302.4772276482006</v>
      </c>
      <c r="G28" s="100">
        <f t="shared" si="3"/>
        <v>106.16049648788832</v>
      </c>
    </row>
    <row r="29" spans="1:12" ht="15.75" customHeight="1" x14ac:dyDescent="0.25">
      <c r="A29" s="32" t="s">
        <v>57</v>
      </c>
      <c r="B29" s="37">
        <v>380664.63000000006</v>
      </c>
      <c r="C29" s="195">
        <v>778700</v>
      </c>
      <c r="D29" s="86"/>
      <c r="E29" s="37">
        <v>960081.43</v>
      </c>
      <c r="F29" s="87">
        <f t="shared" si="2"/>
        <v>252.21188267478379</v>
      </c>
      <c r="G29" s="87">
        <f t="shared" si="3"/>
        <v>123.2928509053551</v>
      </c>
    </row>
    <row r="30" spans="1:12" ht="15.75" customHeight="1" x14ac:dyDescent="0.25">
      <c r="A30" s="32" t="s">
        <v>58</v>
      </c>
      <c r="B30" s="37">
        <v>907226.76</v>
      </c>
      <c r="C30" s="195">
        <v>907230</v>
      </c>
      <c r="D30" s="86"/>
      <c r="E30" s="37">
        <v>907226.76</v>
      </c>
      <c r="F30" s="87">
        <f t="shared" si="2"/>
        <v>100</v>
      </c>
      <c r="G30" s="87">
        <f t="shared" si="3"/>
        <v>99.999642868952748</v>
      </c>
    </row>
    <row r="31" spans="1:12" ht="15.75" customHeight="1" x14ac:dyDescent="0.25">
      <c r="A31" s="32" t="s">
        <v>291</v>
      </c>
      <c r="B31" s="37">
        <v>37698.53</v>
      </c>
      <c r="C31" s="195">
        <v>2091000</v>
      </c>
      <c r="D31" s="86"/>
      <c r="E31" s="37">
        <v>2142299.4500000002</v>
      </c>
      <c r="F31" s="87">
        <f t="shared" si="2"/>
        <v>5682.7134904199193</v>
      </c>
      <c r="G31" s="87">
        <f t="shared" si="3"/>
        <v>102.45334528933525</v>
      </c>
    </row>
    <row r="32" spans="1:12" x14ac:dyDescent="0.25">
      <c r="A32" s="95" t="s">
        <v>59</v>
      </c>
      <c r="B32" s="98">
        <f>+B33</f>
        <v>13335194.059999868</v>
      </c>
      <c r="C32" s="194">
        <f>+C33</f>
        <v>17412600</v>
      </c>
      <c r="D32" s="97"/>
      <c r="E32" s="98">
        <f>+E33</f>
        <v>17478046.620000001</v>
      </c>
      <c r="F32" s="100">
        <f t="shared" si="2"/>
        <v>131.06705865216463</v>
      </c>
      <c r="G32" s="100">
        <f t="shared" si="3"/>
        <v>100.37585782709073</v>
      </c>
    </row>
    <row r="33" spans="1:10" ht="15.75" customHeight="1" x14ac:dyDescent="0.25">
      <c r="A33" s="32" t="s">
        <v>60</v>
      </c>
      <c r="B33" s="37">
        <v>13335194.059999868</v>
      </c>
      <c r="C33" s="195">
        <v>17412600</v>
      </c>
      <c r="D33" s="86"/>
      <c r="E33" s="37">
        <v>17478046.620000001</v>
      </c>
      <c r="F33" s="87">
        <f t="shared" si="2"/>
        <v>131.06705865216463</v>
      </c>
      <c r="G33" s="87">
        <f t="shared" si="3"/>
        <v>100.37585782709073</v>
      </c>
    </row>
    <row r="34" spans="1:10" ht="15.75" customHeight="1" x14ac:dyDescent="0.25">
      <c r="A34" s="31" t="s">
        <v>61</v>
      </c>
      <c r="B34" s="35">
        <f>+B35</f>
        <v>0</v>
      </c>
      <c r="C34" s="193">
        <f>+C35</f>
        <v>0</v>
      </c>
      <c r="D34" s="85"/>
      <c r="E34" s="35"/>
      <c r="F34" s="89" t="str">
        <f t="shared" si="2"/>
        <v/>
      </c>
      <c r="G34" s="89" t="str">
        <f t="shared" si="3"/>
        <v/>
      </c>
    </row>
    <row r="35" spans="1:10" x14ac:dyDescent="0.25">
      <c r="A35" s="95" t="s">
        <v>62</v>
      </c>
      <c r="B35" s="98">
        <f>+B36+B37</f>
        <v>0</v>
      </c>
      <c r="C35" s="194">
        <f>+C36</f>
        <v>0</v>
      </c>
      <c r="D35" s="97"/>
      <c r="E35" s="98"/>
      <c r="F35" s="100" t="str">
        <f t="shared" si="2"/>
        <v/>
      </c>
      <c r="G35" s="100" t="str">
        <f t="shared" si="3"/>
        <v/>
      </c>
    </row>
    <row r="36" spans="1:10" ht="15.75" customHeight="1" x14ac:dyDescent="0.25">
      <c r="A36" s="32" t="s">
        <v>63</v>
      </c>
      <c r="B36" s="37">
        <v>0</v>
      </c>
      <c r="C36" s="195">
        <v>0</v>
      </c>
      <c r="D36" s="86"/>
      <c r="E36" s="37"/>
      <c r="F36" s="87" t="str">
        <f t="shared" si="2"/>
        <v/>
      </c>
      <c r="G36" s="87" t="str">
        <f t="shared" si="3"/>
        <v/>
      </c>
    </row>
    <row r="37" spans="1:10" ht="15.75" customHeight="1" x14ac:dyDescent="0.25">
      <c r="A37" s="32" t="s">
        <v>64</v>
      </c>
      <c r="B37" s="37">
        <v>0</v>
      </c>
      <c r="C37" s="195">
        <v>0</v>
      </c>
      <c r="D37" s="86"/>
      <c r="E37" s="37"/>
      <c r="F37" s="87" t="str">
        <f t="shared" si="2"/>
        <v/>
      </c>
      <c r="G37" s="87" t="str">
        <f t="shared" si="3"/>
        <v/>
      </c>
    </row>
    <row r="38" spans="1:10" ht="15.75" customHeight="1" x14ac:dyDescent="0.25">
      <c r="A38" s="30" t="s">
        <v>65</v>
      </c>
      <c r="B38" s="33">
        <f t="shared" ref="B38:C40" si="4">+B39</f>
        <v>7703</v>
      </c>
      <c r="C38" s="192">
        <f t="shared" si="4"/>
        <v>20000</v>
      </c>
      <c r="D38" s="84"/>
      <c r="E38" s="33">
        <f>+E39</f>
        <v>5864</v>
      </c>
      <c r="F38" s="88">
        <f t="shared" si="2"/>
        <v>76.126184603401271</v>
      </c>
      <c r="G38" s="88">
        <f t="shared" si="3"/>
        <v>29.32</v>
      </c>
    </row>
    <row r="39" spans="1:10" ht="15.75" customHeight="1" x14ac:dyDescent="0.25">
      <c r="A39" s="31" t="s">
        <v>66</v>
      </c>
      <c r="B39" s="35">
        <f t="shared" si="4"/>
        <v>7703</v>
      </c>
      <c r="C39" s="193">
        <f t="shared" si="4"/>
        <v>20000</v>
      </c>
      <c r="D39" s="85"/>
      <c r="E39" s="35">
        <f>+E40</f>
        <v>5864</v>
      </c>
      <c r="F39" s="89">
        <f t="shared" si="2"/>
        <v>76.126184603401271</v>
      </c>
      <c r="G39" s="89">
        <f t="shared" si="3"/>
        <v>29.32</v>
      </c>
    </row>
    <row r="40" spans="1:10" x14ac:dyDescent="0.25">
      <c r="A40" s="95" t="s">
        <v>67</v>
      </c>
      <c r="B40" s="98">
        <f t="shared" si="4"/>
        <v>7703</v>
      </c>
      <c r="C40" s="194">
        <f t="shared" si="4"/>
        <v>20000</v>
      </c>
      <c r="D40" s="97"/>
      <c r="E40" s="98">
        <f>+E41</f>
        <v>5864</v>
      </c>
      <c r="F40" s="100">
        <f t="shared" si="2"/>
        <v>76.126184603401271</v>
      </c>
      <c r="G40" s="100">
        <f t="shared" si="3"/>
        <v>29.32</v>
      </c>
    </row>
    <row r="41" spans="1:10" ht="15.75" customHeight="1" x14ac:dyDescent="0.25">
      <c r="A41" s="32" t="s">
        <v>68</v>
      </c>
      <c r="B41" s="37">
        <v>7703</v>
      </c>
      <c r="C41" s="195">
        <v>20000</v>
      </c>
      <c r="D41" s="86"/>
      <c r="E41" s="37">
        <v>5864</v>
      </c>
      <c r="F41" s="87">
        <f t="shared" si="2"/>
        <v>76.126184603401271</v>
      </c>
      <c r="G41" s="87">
        <f t="shared" si="3"/>
        <v>29.32</v>
      </c>
    </row>
    <row r="42" spans="1:10" ht="15.75" customHeight="1" x14ac:dyDescent="0.25">
      <c r="F42" s="101"/>
      <c r="G42" s="101"/>
    </row>
    <row r="43" spans="1:10" ht="15.75" customHeight="1" x14ac:dyDescent="0.25">
      <c r="A43" s="7"/>
      <c r="B43" s="7"/>
      <c r="C43" s="7"/>
      <c r="D43" s="7"/>
      <c r="E43" s="2"/>
      <c r="F43" s="102"/>
      <c r="G43" s="102"/>
    </row>
    <row r="44" spans="1:10" s="26" customFormat="1" ht="51" x14ac:dyDescent="0.25">
      <c r="A44" s="52" t="s">
        <v>2</v>
      </c>
      <c r="B44" s="50" t="s">
        <v>319</v>
      </c>
      <c r="C44" s="51" t="s">
        <v>320</v>
      </c>
      <c r="D44" s="51" t="s">
        <v>321</v>
      </c>
      <c r="E44" s="50" t="s">
        <v>322</v>
      </c>
      <c r="F44" s="103" t="s">
        <v>279</v>
      </c>
      <c r="G44" s="103" t="s">
        <v>280</v>
      </c>
    </row>
    <row r="45" spans="1:10" ht="12.75" customHeight="1" x14ac:dyDescent="0.25">
      <c r="A45" s="23">
        <v>1</v>
      </c>
      <c r="B45" s="23">
        <v>2</v>
      </c>
      <c r="C45" s="22">
        <v>3</v>
      </c>
      <c r="D45" s="22">
        <v>4</v>
      </c>
      <c r="E45" s="22">
        <v>5</v>
      </c>
      <c r="F45" s="104" t="s">
        <v>5</v>
      </c>
      <c r="G45" s="104" t="s">
        <v>37</v>
      </c>
    </row>
    <row r="46" spans="1:10" s="93" customFormat="1" ht="25.5" customHeight="1" x14ac:dyDescent="0.25">
      <c r="A46" s="90" t="s">
        <v>133</v>
      </c>
      <c r="B46" s="91">
        <f>+B47+B96</f>
        <v>15658865.449999999</v>
      </c>
      <c r="C46" s="191">
        <f>C47+C96</f>
        <v>22168000</v>
      </c>
      <c r="D46" s="94"/>
      <c r="E46" s="91">
        <f>+E47+E96</f>
        <v>22274517.260000002</v>
      </c>
      <c r="F46" s="92">
        <f t="shared" ref="F46:F104" si="5">IFERROR($E46/B46*100,"")</f>
        <v>142.24860243626401</v>
      </c>
      <c r="G46" s="92">
        <f t="shared" ref="G46:G104" si="6">IFERROR($E46/C46*100,"")</f>
        <v>100.48050009022013</v>
      </c>
    </row>
    <row r="47" spans="1:10" x14ac:dyDescent="0.25">
      <c r="A47" s="30" t="s">
        <v>72</v>
      </c>
      <c r="B47" s="33">
        <f>+B48+B55+B85+B92</f>
        <v>15591644.139999999</v>
      </c>
      <c r="C47" s="192">
        <f>+C48+C55+C85+C92</f>
        <v>19983350</v>
      </c>
      <c r="D47" s="84"/>
      <c r="E47" s="33">
        <f>+E48+E55+E85+E92</f>
        <v>20030601.310000002</v>
      </c>
      <c r="F47" s="88">
        <f t="shared" si="5"/>
        <v>128.47010315359856</v>
      </c>
      <c r="G47" s="88">
        <f t="shared" si="6"/>
        <v>100.2364533974534</v>
      </c>
      <c r="J47" s="190"/>
    </row>
    <row r="48" spans="1:10" x14ac:dyDescent="0.25">
      <c r="A48" s="31" t="s">
        <v>73</v>
      </c>
      <c r="B48" s="35">
        <f>+B49+B51+B53</f>
        <v>12485776.209999999</v>
      </c>
      <c r="C48" s="193">
        <f>+C49+C51+C53</f>
        <v>16480300</v>
      </c>
      <c r="D48" s="85"/>
      <c r="E48" s="35">
        <f>+E49+E51+E53</f>
        <v>16412335.510000002</v>
      </c>
      <c r="F48" s="89">
        <f t="shared" si="5"/>
        <v>131.44825947509116</v>
      </c>
      <c r="G48" s="89">
        <f t="shared" si="6"/>
        <v>99.587601621329711</v>
      </c>
    </row>
    <row r="49" spans="1:7" x14ac:dyDescent="0.25">
      <c r="A49" s="95" t="s">
        <v>74</v>
      </c>
      <c r="B49" s="98">
        <f>+B50</f>
        <v>10598191.98</v>
      </c>
      <c r="C49" s="194">
        <f>+C50</f>
        <v>13822200</v>
      </c>
      <c r="D49" s="97"/>
      <c r="E49" s="98">
        <f>+E50</f>
        <v>13962203.310000001</v>
      </c>
      <c r="F49" s="100">
        <f t="shared" si="5"/>
        <v>131.74137000299933</v>
      </c>
      <c r="G49" s="100">
        <f t="shared" si="6"/>
        <v>101.01288731171594</v>
      </c>
    </row>
    <row r="50" spans="1:7" x14ac:dyDescent="0.25">
      <c r="A50" s="32" t="s">
        <v>75</v>
      </c>
      <c r="B50" s="37">
        <v>10598191.98</v>
      </c>
      <c r="C50" s="195">
        <v>13822200</v>
      </c>
      <c r="D50" s="86"/>
      <c r="E50" s="37">
        <v>13962203.310000001</v>
      </c>
      <c r="F50" s="87">
        <f t="shared" si="5"/>
        <v>131.74137000299933</v>
      </c>
      <c r="G50" s="87">
        <f t="shared" si="6"/>
        <v>101.01288731171594</v>
      </c>
    </row>
    <row r="51" spans="1:7" x14ac:dyDescent="0.25">
      <c r="A51" s="95" t="s">
        <v>76</v>
      </c>
      <c r="B51" s="98">
        <f>+B52</f>
        <v>377883.03</v>
      </c>
      <c r="C51" s="194">
        <f>+C52</f>
        <v>408100</v>
      </c>
      <c r="D51" s="97"/>
      <c r="E51" s="98">
        <f>+E52</f>
        <v>411048.74</v>
      </c>
      <c r="F51" s="100">
        <f t="shared" si="5"/>
        <v>108.77671325965603</v>
      </c>
      <c r="G51" s="100">
        <f t="shared" si="6"/>
        <v>100.72255329576083</v>
      </c>
    </row>
    <row r="52" spans="1:7" x14ac:dyDescent="0.25">
      <c r="A52" s="32" t="s">
        <v>77</v>
      </c>
      <c r="B52" s="37">
        <v>377883.03</v>
      </c>
      <c r="C52" s="195">
        <v>408100</v>
      </c>
      <c r="D52" s="86"/>
      <c r="E52" s="37">
        <v>411048.74</v>
      </c>
      <c r="F52" s="87">
        <f t="shared" si="5"/>
        <v>108.77671325965603</v>
      </c>
      <c r="G52" s="87">
        <f t="shared" si="6"/>
        <v>100.72255329576083</v>
      </c>
    </row>
    <row r="53" spans="1:7" x14ac:dyDescent="0.25">
      <c r="A53" s="95" t="s">
        <v>78</v>
      </c>
      <c r="B53" s="98">
        <f>+B54</f>
        <v>1509701.2</v>
      </c>
      <c r="C53" s="194">
        <f>+C54</f>
        <v>2250000</v>
      </c>
      <c r="D53" s="97"/>
      <c r="E53" s="98">
        <f>+E54</f>
        <v>2039083.46</v>
      </c>
      <c r="F53" s="100">
        <f t="shared" si="5"/>
        <v>135.06536657717433</v>
      </c>
      <c r="G53" s="100">
        <f t="shared" si="6"/>
        <v>90.625931555555553</v>
      </c>
    </row>
    <row r="54" spans="1:7" x14ac:dyDescent="0.25">
      <c r="A54" s="32" t="s">
        <v>79</v>
      </c>
      <c r="B54" s="37">
        <v>1509701.2</v>
      </c>
      <c r="C54" s="195">
        <v>2250000</v>
      </c>
      <c r="D54" s="86"/>
      <c r="E54" s="37">
        <v>2039083.46</v>
      </c>
      <c r="F54" s="87">
        <f t="shared" si="5"/>
        <v>135.06536657717433</v>
      </c>
      <c r="G54" s="87">
        <f t="shared" si="6"/>
        <v>90.625931555555553</v>
      </c>
    </row>
    <row r="55" spans="1:7" x14ac:dyDescent="0.25">
      <c r="A55" s="31" t="s">
        <v>80</v>
      </c>
      <c r="B55" s="35">
        <f>+B56+B60+B67+B77</f>
        <v>2735943.2699999996</v>
      </c>
      <c r="C55" s="193">
        <f>+C56+C60+C67+C77</f>
        <v>3220570</v>
      </c>
      <c r="D55" s="85"/>
      <c r="E55" s="35">
        <f>+E56+E60+E67+E77</f>
        <v>3259883.2800000003</v>
      </c>
      <c r="F55" s="89">
        <f t="shared" si="5"/>
        <v>119.15025124040677</v>
      </c>
      <c r="G55" s="89">
        <f t="shared" si="6"/>
        <v>101.22069323132241</v>
      </c>
    </row>
    <row r="56" spans="1:7" x14ac:dyDescent="0.25">
      <c r="A56" s="95" t="s">
        <v>81</v>
      </c>
      <c r="B56" s="98">
        <f>+B57+B58+B59</f>
        <v>401835.01</v>
      </c>
      <c r="C56" s="194">
        <f>+C57+C58+C59</f>
        <v>460800</v>
      </c>
      <c r="D56" s="97"/>
      <c r="E56" s="98">
        <f>+E57+E58+E59</f>
        <v>514111.64</v>
      </c>
      <c r="F56" s="100">
        <f t="shared" si="5"/>
        <v>127.94097756688747</v>
      </c>
      <c r="G56" s="100">
        <f t="shared" si="6"/>
        <v>111.56936631944446</v>
      </c>
    </row>
    <row r="57" spans="1:7" x14ac:dyDescent="0.25">
      <c r="A57" s="32" t="s">
        <v>82</v>
      </c>
      <c r="B57" s="37">
        <v>32230.12</v>
      </c>
      <c r="C57" s="195">
        <v>53000</v>
      </c>
      <c r="D57" s="86"/>
      <c r="E57" s="37">
        <v>67235.69</v>
      </c>
      <c r="F57" s="87">
        <f t="shared" si="5"/>
        <v>208.6113548444747</v>
      </c>
      <c r="G57" s="87">
        <f t="shared" si="6"/>
        <v>126.85979245283019</v>
      </c>
    </row>
    <row r="58" spans="1:7" x14ac:dyDescent="0.25">
      <c r="A58" s="32" t="s">
        <v>83</v>
      </c>
      <c r="B58" s="37">
        <v>357988.65</v>
      </c>
      <c r="C58" s="195">
        <v>345500</v>
      </c>
      <c r="D58" s="86"/>
      <c r="E58" s="37">
        <v>366733.54</v>
      </c>
      <c r="F58" s="87">
        <f t="shared" si="5"/>
        <v>102.44278414972095</v>
      </c>
      <c r="G58" s="87">
        <f t="shared" si="6"/>
        <v>106.14574240231546</v>
      </c>
    </row>
    <row r="59" spans="1:7" x14ac:dyDescent="0.25">
      <c r="A59" s="32" t="s">
        <v>84</v>
      </c>
      <c r="B59" s="37">
        <v>11616.24</v>
      </c>
      <c r="C59" s="195">
        <v>62300</v>
      </c>
      <c r="D59" s="86"/>
      <c r="E59" s="37">
        <v>80142.41</v>
      </c>
      <c r="F59" s="87">
        <f t="shared" si="5"/>
        <v>689.91696108207134</v>
      </c>
      <c r="G59" s="87">
        <f t="shared" si="6"/>
        <v>128.63950240770464</v>
      </c>
    </row>
    <row r="60" spans="1:7" x14ac:dyDescent="0.25">
      <c r="A60" s="95" t="s">
        <v>85</v>
      </c>
      <c r="B60" s="98">
        <f>+B61+B62+B63+B64+B65+B66</f>
        <v>1320573.4600000002</v>
      </c>
      <c r="C60" s="194">
        <f>+C61+C62+C63+C64+C65+C66</f>
        <v>1340720</v>
      </c>
      <c r="D60" s="97"/>
      <c r="E60" s="98">
        <f>+E61+E62+E63+E64+E65+E66</f>
        <v>1283640.81</v>
      </c>
      <c r="F60" s="100">
        <f t="shared" si="5"/>
        <v>97.203286972009863</v>
      </c>
      <c r="G60" s="100">
        <f t="shared" si="6"/>
        <v>95.742646488453971</v>
      </c>
    </row>
    <row r="61" spans="1:7" x14ac:dyDescent="0.25">
      <c r="A61" s="32" t="s">
        <v>86</v>
      </c>
      <c r="B61" s="37">
        <v>72441.679999999993</v>
      </c>
      <c r="C61" s="195">
        <v>68500</v>
      </c>
      <c r="D61" s="86"/>
      <c r="E61" s="37">
        <v>69697.25</v>
      </c>
      <c r="F61" s="87">
        <f t="shared" si="5"/>
        <v>96.211531814281514</v>
      </c>
      <c r="G61" s="87">
        <f t="shared" si="6"/>
        <v>101.7478102189781</v>
      </c>
    </row>
    <row r="62" spans="1:7" x14ac:dyDescent="0.25">
      <c r="A62" s="32" t="s">
        <v>87</v>
      </c>
      <c r="B62" s="37">
        <v>190853.54</v>
      </c>
      <c r="C62" s="195">
        <v>176300</v>
      </c>
      <c r="D62" s="86"/>
      <c r="E62" s="37">
        <v>194467.62</v>
      </c>
      <c r="F62" s="87">
        <f t="shared" si="5"/>
        <v>101.89364053713648</v>
      </c>
      <c r="G62" s="87">
        <f t="shared" si="6"/>
        <v>110.30494611457742</v>
      </c>
    </row>
    <row r="63" spans="1:7" x14ac:dyDescent="0.25">
      <c r="A63" s="32" t="s">
        <v>88</v>
      </c>
      <c r="B63" s="37">
        <v>731078.43</v>
      </c>
      <c r="C63" s="195">
        <v>714300</v>
      </c>
      <c r="D63" s="86"/>
      <c r="E63" s="37">
        <v>689161.78</v>
      </c>
      <c r="F63" s="87">
        <f t="shared" si="5"/>
        <v>94.26646331228784</v>
      </c>
      <c r="G63" s="87">
        <f t="shared" si="6"/>
        <v>96.480719585608284</v>
      </c>
    </row>
    <row r="64" spans="1:7" x14ac:dyDescent="0.25">
      <c r="A64" s="32" t="s">
        <v>89</v>
      </c>
      <c r="B64" s="37">
        <v>176722.76</v>
      </c>
      <c r="C64" s="195">
        <v>221110</v>
      </c>
      <c r="D64" s="86"/>
      <c r="E64" s="37">
        <v>197253.55</v>
      </c>
      <c r="F64" s="87">
        <f t="shared" si="5"/>
        <v>111.61751321674693</v>
      </c>
      <c r="G64" s="87">
        <f t="shared" si="6"/>
        <v>89.210596535660983</v>
      </c>
    </row>
    <row r="65" spans="1:7" x14ac:dyDescent="0.25">
      <c r="A65" s="32" t="s">
        <v>90</v>
      </c>
      <c r="B65" s="37">
        <v>30439.77</v>
      </c>
      <c r="C65" s="195">
        <v>80510</v>
      </c>
      <c r="D65" s="86"/>
      <c r="E65" s="37">
        <v>99318.29</v>
      </c>
      <c r="F65" s="87">
        <f t="shared" si="5"/>
        <v>326.27805663446208</v>
      </c>
      <c r="G65" s="87">
        <f t="shared" si="6"/>
        <v>123.36143336231524</v>
      </c>
    </row>
    <row r="66" spans="1:7" x14ac:dyDescent="0.25">
      <c r="A66" s="32" t="s">
        <v>91</v>
      </c>
      <c r="B66" s="37">
        <v>119037.28</v>
      </c>
      <c r="C66" s="195">
        <v>80000</v>
      </c>
      <c r="D66" s="86"/>
      <c r="E66" s="37">
        <v>33742.32</v>
      </c>
      <c r="F66" s="87">
        <f t="shared" si="5"/>
        <v>28.346010594328096</v>
      </c>
      <c r="G66" s="87">
        <f t="shared" si="6"/>
        <v>42.177900000000001</v>
      </c>
    </row>
    <row r="67" spans="1:7" x14ac:dyDescent="0.25">
      <c r="A67" s="95" t="s">
        <v>92</v>
      </c>
      <c r="B67" s="98">
        <f>+B68+B69+B70+B71+B72+B73+B74+B75+B76</f>
        <v>739379.70999999973</v>
      </c>
      <c r="C67" s="194">
        <f>+C68+C69+C70+C71+C72+C73+C74+C75+C76</f>
        <v>1171650</v>
      </c>
      <c r="D67" s="97"/>
      <c r="E67" s="98">
        <f>+E68+E69+E70+E71+E72+E73+E74+E75+E76</f>
        <v>1141606.1000000001</v>
      </c>
      <c r="F67" s="100">
        <f t="shared" si="5"/>
        <v>154.40051769881546</v>
      </c>
      <c r="G67" s="100">
        <f t="shared" si="6"/>
        <v>97.435761532880989</v>
      </c>
    </row>
    <row r="68" spans="1:7" x14ac:dyDescent="0.25">
      <c r="A68" s="32" t="s">
        <v>93</v>
      </c>
      <c r="B68" s="37">
        <v>37953.5</v>
      </c>
      <c r="C68" s="195">
        <v>39500</v>
      </c>
      <c r="D68" s="86"/>
      <c r="E68" s="37">
        <v>38949.879999999997</v>
      </c>
      <c r="F68" s="87">
        <f t="shared" si="5"/>
        <v>102.62526512706339</v>
      </c>
      <c r="G68" s="87">
        <f t="shared" si="6"/>
        <v>98.607291139240502</v>
      </c>
    </row>
    <row r="69" spans="1:7" x14ac:dyDescent="0.25">
      <c r="A69" s="32" t="s">
        <v>94</v>
      </c>
      <c r="B69" s="37">
        <v>467952.72</v>
      </c>
      <c r="C69" s="195">
        <v>804900</v>
      </c>
      <c r="D69" s="86"/>
      <c r="E69" s="37">
        <v>670296.78</v>
      </c>
      <c r="F69" s="87">
        <f t="shared" si="5"/>
        <v>143.24027863327734</v>
      </c>
      <c r="G69" s="87">
        <f t="shared" si="6"/>
        <v>83.277025717480441</v>
      </c>
    </row>
    <row r="70" spans="1:7" x14ac:dyDescent="0.25">
      <c r="A70" s="32" t="s">
        <v>95</v>
      </c>
      <c r="B70" s="37">
        <v>1210.6099999999999</v>
      </c>
      <c r="C70" s="195">
        <v>2100</v>
      </c>
      <c r="D70" s="86"/>
      <c r="E70" s="37">
        <v>2189.5</v>
      </c>
      <c r="F70" s="87">
        <f t="shared" si="5"/>
        <v>180.85923625279818</v>
      </c>
      <c r="G70" s="87">
        <f t="shared" si="6"/>
        <v>104.26190476190476</v>
      </c>
    </row>
    <row r="71" spans="1:7" x14ac:dyDescent="0.25">
      <c r="A71" s="32" t="s">
        <v>96</v>
      </c>
      <c r="B71" s="37">
        <v>37598.46</v>
      </c>
      <c r="C71" s="195">
        <v>67450</v>
      </c>
      <c r="D71" s="86"/>
      <c r="E71" s="37">
        <v>81505.649999999994</v>
      </c>
      <c r="F71" s="87">
        <f t="shared" si="5"/>
        <v>216.77922446823618</v>
      </c>
      <c r="G71" s="87">
        <f t="shared" si="6"/>
        <v>120.83862120088953</v>
      </c>
    </row>
    <row r="72" spans="1:7" x14ac:dyDescent="0.25">
      <c r="A72" s="32" t="s">
        <v>97</v>
      </c>
      <c r="B72" s="37">
        <v>28430.69</v>
      </c>
      <c r="C72" s="195">
        <v>22300</v>
      </c>
      <c r="D72" s="86"/>
      <c r="E72" s="37">
        <v>22191.14</v>
      </c>
      <c r="F72" s="87">
        <f t="shared" si="5"/>
        <v>78.053469683641168</v>
      </c>
      <c r="G72" s="87">
        <f t="shared" si="6"/>
        <v>99.511838565022416</v>
      </c>
    </row>
    <row r="73" spans="1:7" x14ac:dyDescent="0.25">
      <c r="A73" s="32" t="s">
        <v>98</v>
      </c>
      <c r="B73" s="37">
        <v>5966.44</v>
      </c>
      <c r="C73" s="195">
        <v>6200</v>
      </c>
      <c r="D73" s="86"/>
      <c r="E73" s="37">
        <v>6973.16</v>
      </c>
      <c r="F73" s="87">
        <f t="shared" si="5"/>
        <v>116.87304322175369</v>
      </c>
      <c r="G73" s="87">
        <f t="shared" si="6"/>
        <v>112.47032258064516</v>
      </c>
    </row>
    <row r="74" spans="1:7" x14ac:dyDescent="0.25">
      <c r="A74" s="32" t="s">
        <v>99</v>
      </c>
      <c r="B74" s="37">
        <v>28162.98</v>
      </c>
      <c r="C74" s="195">
        <v>95300</v>
      </c>
      <c r="D74" s="86"/>
      <c r="E74" s="37">
        <v>106443.11</v>
      </c>
      <c r="F74" s="87">
        <f t="shared" si="5"/>
        <v>377.95400202677416</v>
      </c>
      <c r="G74" s="87">
        <f t="shared" si="6"/>
        <v>111.69266526757609</v>
      </c>
    </row>
    <row r="75" spans="1:7" x14ac:dyDescent="0.25">
      <c r="A75" s="32" t="s">
        <v>100</v>
      </c>
      <c r="B75" s="37">
        <v>41081.58</v>
      </c>
      <c r="C75" s="195">
        <v>40300</v>
      </c>
      <c r="D75" s="86"/>
      <c r="E75" s="37">
        <v>108917.32</v>
      </c>
      <c r="F75" s="87">
        <f t="shared" si="5"/>
        <v>265.12446697522347</v>
      </c>
      <c r="G75" s="87">
        <f t="shared" si="6"/>
        <v>270.26630272952855</v>
      </c>
    </row>
    <row r="76" spans="1:7" x14ac:dyDescent="0.25">
      <c r="A76" s="32" t="s">
        <v>101</v>
      </c>
      <c r="B76" s="37">
        <v>91022.73</v>
      </c>
      <c r="C76" s="195">
        <v>93600</v>
      </c>
      <c r="D76" s="86"/>
      <c r="E76" s="37">
        <v>104139.56</v>
      </c>
      <c r="F76" s="87">
        <f t="shared" si="5"/>
        <v>114.4104994433808</v>
      </c>
      <c r="G76" s="87">
        <f t="shared" si="6"/>
        <v>111.26021367521368</v>
      </c>
    </row>
    <row r="77" spans="1:7" x14ac:dyDescent="0.25">
      <c r="A77" s="95" t="s">
        <v>102</v>
      </c>
      <c r="B77" s="98">
        <f>+B78+B79+B80+B81+B82+B83+B84</f>
        <v>274155.08999999997</v>
      </c>
      <c r="C77" s="194">
        <f>+C78+C79+C80+C81+C82+C83+C84</f>
        <v>247400</v>
      </c>
      <c r="D77" s="97"/>
      <c r="E77" s="98">
        <f>+E78+E79+E80+E81+E82+E83+E84</f>
        <v>320524.73</v>
      </c>
      <c r="F77" s="100">
        <f t="shared" si="5"/>
        <v>116.9136527795271</v>
      </c>
      <c r="G77" s="100">
        <f t="shared" si="6"/>
        <v>129.55728779304769</v>
      </c>
    </row>
    <row r="78" spans="1:7" x14ac:dyDescent="0.25">
      <c r="A78" s="32" t="s">
        <v>103</v>
      </c>
      <c r="B78" s="37">
        <v>8272.1</v>
      </c>
      <c r="C78" s="195">
        <v>10200</v>
      </c>
      <c r="D78" s="86"/>
      <c r="E78" s="37">
        <v>10218.280000000001</v>
      </c>
      <c r="F78" s="87">
        <f t="shared" si="5"/>
        <v>123.52703666541748</v>
      </c>
      <c r="G78" s="87">
        <f t="shared" si="6"/>
        <v>100.17921568627453</v>
      </c>
    </row>
    <row r="79" spans="1:7" x14ac:dyDescent="0.25">
      <c r="A79" s="32" t="s">
        <v>104</v>
      </c>
      <c r="B79" s="37">
        <v>98687.94</v>
      </c>
      <c r="C79" s="195">
        <v>108400</v>
      </c>
      <c r="D79" s="86"/>
      <c r="E79" s="37">
        <v>161997.82999999999</v>
      </c>
      <c r="F79" s="87">
        <f t="shared" si="5"/>
        <v>164.15159744949582</v>
      </c>
      <c r="G79" s="87">
        <f t="shared" si="6"/>
        <v>149.44449261992619</v>
      </c>
    </row>
    <row r="80" spans="1:7" x14ac:dyDescent="0.25">
      <c r="A80" s="32" t="s">
        <v>105</v>
      </c>
      <c r="B80" s="37">
        <v>1815.84</v>
      </c>
      <c r="C80" s="195">
        <v>4000</v>
      </c>
      <c r="D80" s="86"/>
      <c r="E80" s="37">
        <v>3777.46</v>
      </c>
      <c r="F80" s="87">
        <f t="shared" si="5"/>
        <v>208.02824037360122</v>
      </c>
      <c r="G80" s="87">
        <f t="shared" si="6"/>
        <v>94.436499999999995</v>
      </c>
    </row>
    <row r="81" spans="1:7" x14ac:dyDescent="0.25">
      <c r="A81" s="32" t="s">
        <v>106</v>
      </c>
      <c r="B81" s="37">
        <v>2902.8</v>
      </c>
      <c r="C81" s="195">
        <v>4000</v>
      </c>
      <c r="D81" s="86"/>
      <c r="E81" s="37">
        <v>4061.05</v>
      </c>
      <c r="F81" s="87">
        <f t="shared" si="5"/>
        <v>139.90112994350284</v>
      </c>
      <c r="G81" s="87">
        <f t="shared" si="6"/>
        <v>101.52624999999999</v>
      </c>
    </row>
    <row r="82" spans="1:7" x14ac:dyDescent="0.25">
      <c r="A82" s="32" t="s">
        <v>107</v>
      </c>
      <c r="B82" s="37">
        <v>20453.21</v>
      </c>
      <c r="C82" s="195">
        <v>21700</v>
      </c>
      <c r="D82" s="86"/>
      <c r="E82" s="37">
        <v>20237.59</v>
      </c>
      <c r="F82" s="87">
        <f t="shared" si="5"/>
        <v>98.945788949509634</v>
      </c>
      <c r="G82" s="87">
        <f t="shared" si="6"/>
        <v>93.260783410138245</v>
      </c>
    </row>
    <row r="83" spans="1:7" x14ac:dyDescent="0.25">
      <c r="A83" s="32" t="s">
        <v>108</v>
      </c>
      <c r="B83" s="37">
        <v>136441.09</v>
      </c>
      <c r="C83" s="195">
        <v>90000</v>
      </c>
      <c r="D83" s="86"/>
      <c r="E83" s="37">
        <v>110851.52</v>
      </c>
      <c r="F83" s="87">
        <f t="shared" si="5"/>
        <v>81.244968066438048</v>
      </c>
      <c r="G83" s="87">
        <f t="shared" si="6"/>
        <v>123.16835555555556</v>
      </c>
    </row>
    <row r="84" spans="1:7" x14ac:dyDescent="0.25">
      <c r="A84" s="32" t="s">
        <v>109</v>
      </c>
      <c r="B84" s="37">
        <v>5582.11</v>
      </c>
      <c r="C84" s="195">
        <v>9100</v>
      </c>
      <c r="D84" s="86"/>
      <c r="E84" s="37">
        <v>9381</v>
      </c>
      <c r="F84" s="87">
        <f t="shared" si="5"/>
        <v>168.05473199202453</v>
      </c>
      <c r="G84" s="87">
        <f t="shared" si="6"/>
        <v>103.08791208791209</v>
      </c>
    </row>
    <row r="85" spans="1:7" x14ac:dyDescent="0.25">
      <c r="A85" s="31" t="s">
        <v>110</v>
      </c>
      <c r="B85" s="35">
        <f>+B86+B88</f>
        <v>69739.58</v>
      </c>
      <c r="C85" s="193">
        <f>+C86+C88</f>
        <v>62480</v>
      </c>
      <c r="D85" s="85"/>
      <c r="E85" s="35">
        <f>+E86+E88</f>
        <v>70354.929999999993</v>
      </c>
      <c r="F85" s="89">
        <f t="shared" si="5"/>
        <v>100.88235403769279</v>
      </c>
      <c r="G85" s="89">
        <f t="shared" si="6"/>
        <v>112.60392125480152</v>
      </c>
    </row>
    <row r="86" spans="1:7" x14ac:dyDescent="0.25">
      <c r="A86" s="95" t="s">
        <v>111</v>
      </c>
      <c r="B86" s="98">
        <f>+B87</f>
        <v>66489.64</v>
      </c>
      <c r="C86" s="194">
        <f>+C87</f>
        <v>50980</v>
      </c>
      <c r="D86" s="97"/>
      <c r="E86" s="98">
        <f>+E87</f>
        <v>50981.1</v>
      </c>
      <c r="F86" s="100">
        <f t="shared" si="5"/>
        <v>76.675253468059083</v>
      </c>
      <c r="G86" s="100">
        <f t="shared" si="6"/>
        <v>100.00215770890546</v>
      </c>
    </row>
    <row r="87" spans="1:7" x14ac:dyDescent="0.25">
      <c r="A87" s="32" t="s">
        <v>112</v>
      </c>
      <c r="B87" s="37">
        <v>66489.64</v>
      </c>
      <c r="C87" s="195">
        <v>50980</v>
      </c>
      <c r="D87" s="86"/>
      <c r="E87" s="37">
        <v>50981.1</v>
      </c>
      <c r="F87" s="87">
        <f t="shared" si="5"/>
        <v>76.675253468059083</v>
      </c>
      <c r="G87" s="87">
        <f t="shared" si="6"/>
        <v>100.00215770890546</v>
      </c>
    </row>
    <row r="88" spans="1:7" x14ac:dyDescent="0.25">
      <c r="A88" s="95" t="s">
        <v>113</v>
      </c>
      <c r="B88" s="98">
        <f>+B89+B90+B91</f>
        <v>3249.94</v>
      </c>
      <c r="C88" s="194">
        <f>+C89+C90+C91</f>
        <v>11500</v>
      </c>
      <c r="D88" s="97"/>
      <c r="E88" s="98">
        <f>+E89+E90</f>
        <v>19373.829999999998</v>
      </c>
      <c r="F88" s="100">
        <f t="shared" si="5"/>
        <v>596.12885160956819</v>
      </c>
      <c r="G88" s="100">
        <f t="shared" si="6"/>
        <v>168.46808695652172</v>
      </c>
    </row>
    <row r="89" spans="1:7" x14ac:dyDescent="0.25">
      <c r="A89" s="32" t="s">
        <v>114</v>
      </c>
      <c r="B89" s="37">
        <v>3161.27</v>
      </c>
      <c r="C89" s="195">
        <v>3500</v>
      </c>
      <c r="D89" s="86"/>
      <c r="E89" s="37">
        <v>3214.6</v>
      </c>
      <c r="F89" s="87">
        <f t="shared" si="5"/>
        <v>101.68698023262803</v>
      </c>
      <c r="G89" s="87">
        <f t="shared" si="6"/>
        <v>91.84571428571428</v>
      </c>
    </row>
    <row r="90" spans="1:7" x14ac:dyDescent="0.25">
      <c r="A90" s="32" t="s">
        <v>115</v>
      </c>
      <c r="B90" s="37">
        <v>88.67</v>
      </c>
      <c r="C90" s="195">
        <v>8000</v>
      </c>
      <c r="D90" s="86"/>
      <c r="E90" s="37">
        <v>16159.23</v>
      </c>
      <c r="F90" s="87">
        <f t="shared" si="5"/>
        <v>18224.010375549791</v>
      </c>
      <c r="G90" s="87">
        <f t="shared" si="6"/>
        <v>201.990375</v>
      </c>
    </row>
    <row r="91" spans="1:7" x14ac:dyDescent="0.25">
      <c r="A91" s="32" t="s">
        <v>116</v>
      </c>
      <c r="B91" s="37">
        <v>0</v>
      </c>
      <c r="C91" s="195">
        <v>0</v>
      </c>
      <c r="D91" s="86"/>
      <c r="E91" s="37"/>
      <c r="F91" s="87" t="str">
        <f t="shared" si="5"/>
        <v/>
      </c>
      <c r="G91" s="87" t="str">
        <f t="shared" si="6"/>
        <v/>
      </c>
    </row>
    <row r="92" spans="1:7" x14ac:dyDescent="0.25">
      <c r="A92" s="31" t="s">
        <v>117</v>
      </c>
      <c r="B92" s="35">
        <f>+B93</f>
        <v>300185.08</v>
      </c>
      <c r="C92" s="193">
        <f>+C93</f>
        <v>220000</v>
      </c>
      <c r="D92" s="85"/>
      <c r="E92" s="35">
        <f>+E93</f>
        <v>288027.59000000003</v>
      </c>
      <c r="F92" s="89">
        <f t="shared" si="5"/>
        <v>95.950001912153667</v>
      </c>
      <c r="G92" s="89">
        <f t="shared" si="6"/>
        <v>130.92163181818185</v>
      </c>
    </row>
    <row r="93" spans="1:7" x14ac:dyDescent="0.25">
      <c r="A93" s="95" t="s">
        <v>118</v>
      </c>
      <c r="B93" s="98">
        <f>+B94+B95</f>
        <v>300185.08</v>
      </c>
      <c r="C93" s="194">
        <f>+C94+C95</f>
        <v>220000</v>
      </c>
      <c r="D93" s="97"/>
      <c r="E93" s="98">
        <f>+E95</f>
        <v>288027.59000000003</v>
      </c>
      <c r="F93" s="100">
        <f t="shared" si="5"/>
        <v>95.950001912153667</v>
      </c>
      <c r="G93" s="100">
        <f t="shared" si="6"/>
        <v>130.92163181818185</v>
      </c>
    </row>
    <row r="94" spans="1:7" x14ac:dyDescent="0.25">
      <c r="A94" s="32" t="s">
        <v>119</v>
      </c>
      <c r="B94" s="37">
        <v>0</v>
      </c>
      <c r="C94" s="195">
        <v>0</v>
      </c>
      <c r="D94" s="86"/>
      <c r="E94" s="37"/>
      <c r="F94" s="87" t="str">
        <f t="shared" si="5"/>
        <v/>
      </c>
      <c r="G94" s="87" t="str">
        <f t="shared" si="6"/>
        <v/>
      </c>
    </row>
    <row r="95" spans="1:7" x14ac:dyDescent="0.25">
      <c r="A95" s="32" t="s">
        <v>120</v>
      </c>
      <c r="B95" s="37">
        <v>300185.08</v>
      </c>
      <c r="C95" s="195">
        <v>220000</v>
      </c>
      <c r="D95" s="86"/>
      <c r="E95" s="37">
        <v>288027.59000000003</v>
      </c>
      <c r="F95" s="87">
        <f t="shared" si="5"/>
        <v>95.950001912153667</v>
      </c>
      <c r="G95" s="87">
        <f t="shared" si="6"/>
        <v>130.92163181818185</v>
      </c>
    </row>
    <row r="96" spans="1:7" x14ac:dyDescent="0.25">
      <c r="A96" s="30" t="s">
        <v>121</v>
      </c>
      <c r="B96" s="33">
        <f>+B97+B107</f>
        <v>67221.31</v>
      </c>
      <c r="C96" s="192">
        <f>+C97+C107</f>
        <v>2184650</v>
      </c>
      <c r="D96" s="84"/>
      <c r="E96" s="33">
        <f>+E97</f>
        <v>2243915.9499999997</v>
      </c>
      <c r="F96" s="88">
        <f t="shared" si="5"/>
        <v>3338.1020839968746</v>
      </c>
      <c r="G96" s="88">
        <f t="shared" si="6"/>
        <v>102.71283500789599</v>
      </c>
    </row>
    <row r="97" spans="1:7" x14ac:dyDescent="0.25">
      <c r="A97" s="31" t="s">
        <v>122</v>
      </c>
      <c r="B97" s="35">
        <f>+B98+B105</f>
        <v>46835.979999999996</v>
      </c>
      <c r="C97" s="193">
        <f>+C98+C105</f>
        <v>2183650</v>
      </c>
      <c r="D97" s="85"/>
      <c r="E97" s="35">
        <f>+E98+E105</f>
        <v>2243915.9499999997</v>
      </c>
      <c r="F97" s="89">
        <f t="shared" si="5"/>
        <v>4791.0088568660249</v>
      </c>
      <c r="G97" s="89">
        <f t="shared" si="6"/>
        <v>102.75987223227163</v>
      </c>
    </row>
    <row r="98" spans="1:7" x14ac:dyDescent="0.25">
      <c r="A98" s="95" t="s">
        <v>123</v>
      </c>
      <c r="B98" s="98">
        <f>+B99+B100+B101+B102+B103+B104</f>
        <v>46835.979999999996</v>
      </c>
      <c r="C98" s="194">
        <f>+C99+C100+C101+C102+C103+C104</f>
        <v>97650</v>
      </c>
      <c r="D98" s="97"/>
      <c r="E98" s="98">
        <f>+E99+E100+E101+E102+E103+E104</f>
        <v>129413.86</v>
      </c>
      <c r="F98" s="100">
        <f t="shared" si="5"/>
        <v>276.3129115692679</v>
      </c>
      <c r="G98" s="100">
        <f t="shared" si="6"/>
        <v>132.52827444956478</v>
      </c>
    </row>
    <row r="99" spans="1:7" x14ac:dyDescent="0.25">
      <c r="A99" s="32" t="s">
        <v>324</v>
      </c>
      <c r="B99" s="37">
        <v>0</v>
      </c>
      <c r="C99" s="195">
        <v>33700</v>
      </c>
      <c r="D99" s="86"/>
      <c r="E99" s="37">
        <v>35665.769999999997</v>
      </c>
      <c r="F99" s="87"/>
      <c r="G99" s="87"/>
    </row>
    <row r="100" spans="1:7" x14ac:dyDescent="0.25">
      <c r="A100" s="32" t="s">
        <v>124</v>
      </c>
      <c r="B100" s="37">
        <v>17082.38</v>
      </c>
      <c r="C100" s="195">
        <v>33850</v>
      </c>
      <c r="D100" s="86"/>
      <c r="E100" s="37">
        <v>62599.79</v>
      </c>
      <c r="F100" s="87">
        <f t="shared" si="5"/>
        <v>366.45824527963902</v>
      </c>
      <c r="G100" s="87">
        <f t="shared" si="6"/>
        <v>184.93290989660267</v>
      </c>
    </row>
    <row r="101" spans="1:7" x14ac:dyDescent="0.25">
      <c r="A101" s="32" t="s">
        <v>125</v>
      </c>
      <c r="B101" s="37">
        <v>7686.53</v>
      </c>
      <c r="C101" s="195">
        <v>18200</v>
      </c>
      <c r="D101" s="86"/>
      <c r="E101" s="37">
        <v>18148.28</v>
      </c>
      <c r="F101" s="87">
        <f t="shared" si="5"/>
        <v>236.10497844931325</v>
      </c>
      <c r="G101" s="87">
        <f t="shared" si="6"/>
        <v>99.715824175824181</v>
      </c>
    </row>
    <row r="102" spans="1:7" x14ac:dyDescent="0.25">
      <c r="A102" s="32" t="s">
        <v>126</v>
      </c>
      <c r="B102" s="37">
        <v>352.76</v>
      </c>
      <c r="C102" s="195">
        <v>0</v>
      </c>
      <c r="D102" s="86"/>
      <c r="E102" s="37">
        <v>0</v>
      </c>
      <c r="F102" s="87">
        <f t="shared" si="5"/>
        <v>0</v>
      </c>
      <c r="G102" s="87" t="str">
        <f t="shared" si="6"/>
        <v/>
      </c>
    </row>
    <row r="103" spans="1:7" x14ac:dyDescent="0.25">
      <c r="A103" s="32" t="s">
        <v>292</v>
      </c>
      <c r="B103" s="37">
        <v>21659.040000000001</v>
      </c>
      <c r="C103" s="195">
        <v>4800</v>
      </c>
      <c r="D103" s="86"/>
      <c r="E103" s="37">
        <v>5900.89</v>
      </c>
      <c r="F103" s="87">
        <f t="shared" si="5"/>
        <v>27.24446697545228</v>
      </c>
      <c r="G103" s="87">
        <f t="shared" si="6"/>
        <v>122.93520833333334</v>
      </c>
    </row>
    <row r="104" spans="1:7" x14ac:dyDescent="0.25">
      <c r="A104" s="32" t="s">
        <v>293</v>
      </c>
      <c r="B104" s="37">
        <v>55.27</v>
      </c>
      <c r="C104" s="195">
        <v>7100</v>
      </c>
      <c r="D104" s="86"/>
      <c r="E104" s="37">
        <v>7099.13</v>
      </c>
      <c r="F104" s="87">
        <f t="shared" si="5"/>
        <v>12844.454496110004</v>
      </c>
      <c r="G104" s="87">
        <f t="shared" si="6"/>
        <v>99.987746478873234</v>
      </c>
    </row>
    <row r="105" spans="1:7" x14ac:dyDescent="0.25">
      <c r="A105" s="95" t="s">
        <v>127</v>
      </c>
      <c r="B105" s="98">
        <f>+B106</f>
        <v>0</v>
      </c>
      <c r="C105" s="194">
        <f>+C106</f>
        <v>2086000</v>
      </c>
      <c r="D105" s="97"/>
      <c r="E105" s="98">
        <f>+E106</f>
        <v>2114502.09</v>
      </c>
      <c r="F105" s="100" t="str">
        <f t="shared" ref="F105:F109" si="7">IFERROR($E105/B105*100,"")</f>
        <v/>
      </c>
      <c r="G105" s="100">
        <f t="shared" ref="G105:G109" si="8">IFERROR($E105/C105*100,"")</f>
        <v>101.36635139022052</v>
      </c>
    </row>
    <row r="106" spans="1:7" x14ac:dyDescent="0.25">
      <c r="A106" s="32" t="s">
        <v>128</v>
      </c>
      <c r="B106" s="37">
        <v>0</v>
      </c>
      <c r="C106" s="195">
        <v>2086000</v>
      </c>
      <c r="D106" s="86"/>
      <c r="E106" s="37">
        <v>2114502.09</v>
      </c>
      <c r="F106" s="87" t="str">
        <f t="shared" si="7"/>
        <v/>
      </c>
      <c r="G106" s="87">
        <f t="shared" si="8"/>
        <v>101.36635139022052</v>
      </c>
    </row>
    <row r="107" spans="1:7" x14ac:dyDescent="0.25">
      <c r="A107" s="31" t="s">
        <v>294</v>
      </c>
      <c r="B107" s="35">
        <f>+B108</f>
        <v>20385.330000000002</v>
      </c>
      <c r="C107" s="193">
        <f>+C108</f>
        <v>1000</v>
      </c>
      <c r="D107" s="85"/>
      <c r="E107" s="35"/>
      <c r="F107" s="89">
        <f t="shared" si="7"/>
        <v>0</v>
      </c>
      <c r="G107" s="89">
        <f t="shared" si="8"/>
        <v>0</v>
      </c>
    </row>
    <row r="108" spans="1:7" x14ac:dyDescent="0.25">
      <c r="A108" s="95" t="s">
        <v>295</v>
      </c>
      <c r="B108" s="98">
        <f>+B109</f>
        <v>20385.330000000002</v>
      </c>
      <c r="C108" s="194">
        <f>+C109</f>
        <v>1000</v>
      </c>
      <c r="D108" s="97"/>
      <c r="E108" s="98"/>
      <c r="F108" s="100">
        <f t="shared" si="7"/>
        <v>0</v>
      </c>
      <c r="G108" s="100">
        <f t="shared" si="8"/>
        <v>0</v>
      </c>
    </row>
    <row r="109" spans="1:7" x14ac:dyDescent="0.25">
      <c r="A109" s="32" t="s">
        <v>296</v>
      </c>
      <c r="B109" s="37">
        <v>20385.330000000002</v>
      </c>
      <c r="C109" s="195">
        <v>1000</v>
      </c>
      <c r="D109" s="86"/>
      <c r="E109" s="37"/>
      <c r="F109" s="87">
        <f t="shared" si="7"/>
        <v>0</v>
      </c>
      <c r="G109" s="87">
        <f t="shared" si="8"/>
        <v>0</v>
      </c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Footer>&amp;LRačun prihoda i rashoda&amp;CNZHMGZ&amp;R&amp;P/&amp;N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Q33" sqref="Q33"/>
    </sheetView>
  </sheetViews>
  <sheetFormatPr defaultColWidth="9.140625" defaultRowHeight="15" x14ac:dyDescent="0.25"/>
  <cols>
    <col min="1" max="1" width="40.42578125" style="133" customWidth="1"/>
    <col min="2" max="2" width="12.7109375" style="133" bestFit="1" customWidth="1"/>
    <col min="3" max="3" width="16.5703125" style="133" customWidth="1"/>
    <col min="4" max="4" width="6.85546875" style="133" customWidth="1"/>
    <col min="5" max="5" width="12.7109375" style="133" bestFit="1" customWidth="1"/>
    <col min="6" max="7" width="11.140625" style="133" bestFit="1" customWidth="1"/>
    <col min="8" max="9" width="9.140625" style="133"/>
    <col min="10" max="10" width="12.7109375" style="133" bestFit="1" customWidth="1"/>
    <col min="11" max="11" width="11.7109375" style="133" bestFit="1" customWidth="1"/>
    <col min="12" max="16384" width="9.140625" style="133"/>
  </cols>
  <sheetData>
    <row r="1" spans="1:11" x14ac:dyDescent="0.25">
      <c r="A1" s="126"/>
      <c r="B1" s="126"/>
      <c r="C1" s="126"/>
      <c r="D1" s="126"/>
      <c r="E1" s="127"/>
      <c r="F1" s="127"/>
      <c r="G1" s="127"/>
    </row>
    <row r="2" spans="1:11" x14ac:dyDescent="0.25">
      <c r="A2" s="250" t="s">
        <v>7</v>
      </c>
      <c r="B2" s="250"/>
      <c r="C2" s="250"/>
      <c r="D2" s="250"/>
      <c r="E2" s="250"/>
      <c r="F2" s="250"/>
      <c r="G2" s="250"/>
    </row>
    <row r="3" spans="1:11" x14ac:dyDescent="0.25">
      <c r="A3" s="126"/>
      <c r="B3" s="3"/>
      <c r="C3" s="3"/>
      <c r="D3" s="3"/>
      <c r="E3" s="47"/>
      <c r="F3" s="128"/>
      <c r="G3" s="134" t="s">
        <v>39</v>
      </c>
    </row>
    <row r="4" spans="1:11" ht="60" x14ac:dyDescent="0.25">
      <c r="A4" s="108" t="s">
        <v>2</v>
      </c>
      <c r="B4" s="109" t="s">
        <v>319</v>
      </c>
      <c r="C4" s="110" t="s">
        <v>323</v>
      </c>
      <c r="D4" s="110" t="s">
        <v>321</v>
      </c>
      <c r="E4" s="109" t="s">
        <v>322</v>
      </c>
      <c r="F4" s="110" t="s">
        <v>279</v>
      </c>
      <c r="G4" s="110" t="s">
        <v>280</v>
      </c>
    </row>
    <row r="5" spans="1:11" s="135" customFormat="1" ht="12" x14ac:dyDescent="0.25">
      <c r="A5" s="116">
        <v>1</v>
      </c>
      <c r="B5" s="116">
        <v>2</v>
      </c>
      <c r="C5" s="117">
        <v>3</v>
      </c>
      <c r="D5" s="117">
        <v>4</v>
      </c>
      <c r="E5" s="117">
        <v>5</v>
      </c>
      <c r="F5" s="117" t="s">
        <v>5</v>
      </c>
      <c r="G5" s="117" t="s">
        <v>37</v>
      </c>
    </row>
    <row r="6" spans="1:11" x14ac:dyDescent="0.25">
      <c r="A6" s="136" t="s">
        <v>138</v>
      </c>
      <c r="B6" s="137">
        <f>SUM(B7:B17)</f>
        <v>15919274.170000002</v>
      </c>
      <c r="C6" s="202">
        <f>SUM(C7:C17)</f>
        <v>23075230</v>
      </c>
      <c r="D6" s="137"/>
      <c r="E6" s="137">
        <f>SUM(E7:E16)</f>
        <v>22667460.620000001</v>
      </c>
      <c r="F6" s="138">
        <f t="shared" ref="F6:G31" si="0">IFERROR($E6/B6*100,"")</f>
        <v>142.39003850261597</v>
      </c>
      <c r="G6" s="138">
        <f t="shared" si="0"/>
        <v>98.23286970487402</v>
      </c>
    </row>
    <row r="7" spans="1:11" ht="30" x14ac:dyDescent="0.25">
      <c r="A7" s="113" t="s">
        <v>298</v>
      </c>
      <c r="B7" s="121">
        <v>214195.65</v>
      </c>
      <c r="C7" s="203">
        <v>2560000</v>
      </c>
      <c r="D7" s="121"/>
      <c r="E7" s="123">
        <v>2792679.64</v>
      </c>
      <c r="F7" s="139">
        <f t="shared" si="0"/>
        <v>1303.7984851699837</v>
      </c>
      <c r="G7" s="139">
        <f t="shared" si="0"/>
        <v>109.0890484375</v>
      </c>
      <c r="J7" s="201"/>
      <c r="K7" s="201"/>
    </row>
    <row r="8" spans="1:11" ht="30" x14ac:dyDescent="0.25">
      <c r="A8" s="113" t="s">
        <v>299</v>
      </c>
      <c r="B8" s="121">
        <v>1111394.27</v>
      </c>
      <c r="C8" s="203">
        <v>1216930</v>
      </c>
      <c r="D8" s="121"/>
      <c r="E8" s="123">
        <v>1216928</v>
      </c>
      <c r="F8" s="139">
        <f t="shared" si="0"/>
        <v>109.49561580878044</v>
      </c>
      <c r="G8" s="139">
        <f t="shared" si="0"/>
        <v>99.999835652009565</v>
      </c>
    </row>
    <row r="9" spans="1:11" ht="30" x14ac:dyDescent="0.25">
      <c r="A9" s="113" t="s">
        <v>300</v>
      </c>
      <c r="B9" s="121">
        <v>263012.28999999998</v>
      </c>
      <c r="C9" s="203">
        <v>384900</v>
      </c>
      <c r="D9" s="121"/>
      <c r="E9" s="123">
        <v>269226.88</v>
      </c>
      <c r="F9" s="139">
        <f t="shared" si="0"/>
        <v>102.36285156104303</v>
      </c>
      <c r="G9" s="139">
        <f t="shared" si="0"/>
        <v>69.947227851389968</v>
      </c>
      <c r="K9" s="201"/>
    </row>
    <row r="10" spans="1:11" ht="30" x14ac:dyDescent="0.25">
      <c r="A10" s="113" t="s">
        <v>301</v>
      </c>
      <c r="B10" s="121">
        <v>13371921.52</v>
      </c>
      <c r="C10" s="203">
        <v>17662100</v>
      </c>
      <c r="D10" s="121"/>
      <c r="E10" s="123">
        <v>17612484.23</v>
      </c>
      <c r="F10" s="139">
        <f t="shared" si="0"/>
        <v>131.71244090580038</v>
      </c>
      <c r="G10" s="139">
        <f t="shared" si="0"/>
        <v>99.719083404578171</v>
      </c>
    </row>
    <row r="11" spans="1:11" ht="30" x14ac:dyDescent="0.25">
      <c r="A11" s="113" t="s">
        <v>302</v>
      </c>
      <c r="B11" s="121">
        <v>352635.96</v>
      </c>
      <c r="C11" s="203">
        <v>266200</v>
      </c>
      <c r="D11" s="121"/>
      <c r="E11" s="123">
        <v>156734.23000000001</v>
      </c>
      <c r="F11" s="139">
        <f t="shared" si="0"/>
        <v>44.446468250146701</v>
      </c>
      <c r="G11" s="139">
        <f t="shared" si="0"/>
        <v>58.878373403456052</v>
      </c>
    </row>
    <row r="12" spans="1:11" ht="30" x14ac:dyDescent="0.25">
      <c r="A12" s="113" t="s">
        <v>303</v>
      </c>
      <c r="B12" s="121">
        <v>507809.74</v>
      </c>
      <c r="C12" s="203">
        <v>603800</v>
      </c>
      <c r="D12" s="121"/>
      <c r="E12" s="123">
        <v>603756.43999999994</v>
      </c>
      <c r="F12" s="139">
        <f t="shared" si="0"/>
        <v>118.89422207616576</v>
      </c>
      <c r="G12" s="139">
        <f t="shared" si="0"/>
        <v>99.992785690626036</v>
      </c>
    </row>
    <row r="13" spans="1:11" ht="30" x14ac:dyDescent="0.25">
      <c r="A13" s="113" t="s">
        <v>304</v>
      </c>
      <c r="B13" s="121">
        <v>90601.74</v>
      </c>
      <c r="C13" s="203">
        <v>9800</v>
      </c>
      <c r="D13" s="121"/>
      <c r="E13" s="123">
        <v>0</v>
      </c>
      <c r="F13" s="139">
        <f t="shared" si="0"/>
        <v>0</v>
      </c>
      <c r="G13" s="139">
        <f t="shared" si="0"/>
        <v>0</v>
      </c>
    </row>
    <row r="14" spans="1:11" ht="31.5" customHeight="1" x14ac:dyDescent="0.25">
      <c r="A14" s="113" t="s">
        <v>325</v>
      </c>
      <c r="B14" s="121"/>
      <c r="C14" s="203">
        <v>351500</v>
      </c>
      <c r="D14" s="121"/>
      <c r="E14" s="123">
        <v>9787.2000000000007</v>
      </c>
      <c r="F14" s="139"/>
      <c r="G14" s="139">
        <f t="shared" si="0"/>
        <v>2.7844096728307255</v>
      </c>
    </row>
    <row r="15" spans="1:11" ht="30" x14ac:dyDescent="0.25">
      <c r="A15" s="113" t="s">
        <v>305</v>
      </c>
      <c r="B15" s="121">
        <v>0</v>
      </c>
      <c r="C15" s="203">
        <v>0</v>
      </c>
      <c r="D15" s="140"/>
      <c r="E15" s="123"/>
      <c r="F15" s="139" t="str">
        <f t="shared" si="0"/>
        <v/>
      </c>
      <c r="G15" s="139" t="str">
        <f t="shared" si="0"/>
        <v/>
      </c>
    </row>
    <row r="16" spans="1:11" ht="30" x14ac:dyDescent="0.25">
      <c r="A16" s="113" t="s">
        <v>306</v>
      </c>
      <c r="B16" s="121">
        <v>7703</v>
      </c>
      <c r="C16" s="203">
        <v>20000</v>
      </c>
      <c r="D16" s="140"/>
      <c r="E16" s="123">
        <v>5864</v>
      </c>
      <c r="F16" s="139">
        <f t="shared" si="0"/>
        <v>76.126184603401271</v>
      </c>
      <c r="G16" s="139">
        <f t="shared" si="0"/>
        <v>29.32</v>
      </c>
    </row>
    <row r="17" spans="1:10" ht="30" x14ac:dyDescent="0.25">
      <c r="A17" s="113" t="s">
        <v>307</v>
      </c>
      <c r="B17" s="121">
        <v>0</v>
      </c>
      <c r="C17" s="203">
        <v>0</v>
      </c>
      <c r="D17" s="140"/>
      <c r="E17" s="123"/>
      <c r="F17" s="139" t="str">
        <f t="shared" si="0"/>
        <v/>
      </c>
      <c r="G17" s="139" t="str">
        <f t="shared" si="0"/>
        <v/>
      </c>
    </row>
    <row r="18" spans="1:10" ht="33" customHeight="1" x14ac:dyDescent="0.25">
      <c r="A18" s="93"/>
      <c r="B18" s="143"/>
      <c r="C18" s="93"/>
      <c r="D18" s="93"/>
      <c r="E18" s="93"/>
      <c r="F18" s="93"/>
      <c r="G18" s="93"/>
      <c r="H18" s="93"/>
      <c r="I18" s="93"/>
    </row>
    <row r="19" spans="1:10" ht="60" x14ac:dyDescent="0.25">
      <c r="A19" s="108" t="s">
        <v>2</v>
      </c>
      <c r="B19" s="144" t="s">
        <v>319</v>
      </c>
      <c r="C19" s="110" t="s">
        <v>323</v>
      </c>
      <c r="D19" s="110" t="s">
        <v>321</v>
      </c>
      <c r="E19" s="109" t="s">
        <v>322</v>
      </c>
      <c r="F19" s="110" t="s">
        <v>279</v>
      </c>
      <c r="G19" s="110" t="s">
        <v>280</v>
      </c>
    </row>
    <row r="20" spans="1:10" x14ac:dyDescent="0.25">
      <c r="A20" s="111" t="s">
        <v>139</v>
      </c>
      <c r="B20" s="142">
        <f>+B21+B22+B23+B24+B25+B26+B27+B29+B30+B31</f>
        <v>15658865.449999999</v>
      </c>
      <c r="C20" s="205">
        <f>SUM(C21:C31)</f>
        <v>23075230</v>
      </c>
      <c r="D20" s="141"/>
      <c r="E20" s="142">
        <f>SUM(E21:E31)</f>
        <v>22274517.260000002</v>
      </c>
      <c r="F20" s="138">
        <f t="shared" si="0"/>
        <v>142.24860243626401</v>
      </c>
      <c r="G20" s="138">
        <f t="shared" si="0"/>
        <v>96.529990210281767</v>
      </c>
    </row>
    <row r="21" spans="1:10" ht="30" x14ac:dyDescent="0.25">
      <c r="A21" s="113" t="s">
        <v>298</v>
      </c>
      <c r="B21" s="121">
        <v>138928.72</v>
      </c>
      <c r="C21" s="206">
        <v>2560000</v>
      </c>
      <c r="D21" s="140"/>
      <c r="E21" s="123">
        <v>2792679.64</v>
      </c>
      <c r="F21" s="139">
        <f t="shared" si="0"/>
        <v>2010.1528611218762</v>
      </c>
      <c r="G21" s="139">
        <f t="shared" si="0"/>
        <v>109.0890484375</v>
      </c>
    </row>
    <row r="22" spans="1:10" ht="30" x14ac:dyDescent="0.25">
      <c r="A22" s="113" t="s">
        <v>299</v>
      </c>
      <c r="B22" s="121">
        <v>204167.51</v>
      </c>
      <c r="C22" s="206">
        <v>1216930</v>
      </c>
      <c r="D22" s="140"/>
      <c r="E22" s="123">
        <v>309701.24</v>
      </c>
      <c r="F22" s="139">
        <f t="shared" si="0"/>
        <v>151.68977669365705</v>
      </c>
      <c r="G22" s="139">
        <f t="shared" si="0"/>
        <v>25.449388214605605</v>
      </c>
    </row>
    <row r="23" spans="1:10" ht="30" x14ac:dyDescent="0.25">
      <c r="A23" s="113" t="s">
        <v>300</v>
      </c>
      <c r="B23" s="121">
        <v>263012.28999999998</v>
      </c>
      <c r="C23" s="206">
        <v>384900</v>
      </c>
      <c r="D23" s="140"/>
      <c r="E23" s="123">
        <v>269226.88</v>
      </c>
      <c r="F23" s="139">
        <f t="shared" si="0"/>
        <v>102.36285156104303</v>
      </c>
      <c r="G23" s="139">
        <f t="shared" si="0"/>
        <v>69.947227851389968</v>
      </c>
    </row>
    <row r="24" spans="1:10" ht="30" x14ac:dyDescent="0.25">
      <c r="A24" s="113" t="s">
        <v>301</v>
      </c>
      <c r="B24" s="121">
        <v>14125016.199999999</v>
      </c>
      <c r="C24" s="206">
        <v>17662100</v>
      </c>
      <c r="D24" s="140"/>
      <c r="E24" s="123">
        <v>17592481.850000001</v>
      </c>
      <c r="F24" s="139">
        <f t="shared" si="0"/>
        <v>124.54840122590444</v>
      </c>
      <c r="G24" s="139">
        <f t="shared" si="0"/>
        <v>99.605833111577908</v>
      </c>
    </row>
    <row r="25" spans="1:10" ht="30" x14ac:dyDescent="0.25">
      <c r="A25" s="113" t="s">
        <v>302</v>
      </c>
      <c r="B25" s="121">
        <v>352635.96</v>
      </c>
      <c r="C25" s="206">
        <v>266200</v>
      </c>
      <c r="D25" s="140"/>
      <c r="E25" s="123">
        <v>156734.23000000001</v>
      </c>
      <c r="F25" s="139">
        <f t="shared" si="0"/>
        <v>44.446468250146701</v>
      </c>
      <c r="G25" s="139">
        <f t="shared" si="0"/>
        <v>58.878373403456052</v>
      </c>
      <c r="J25" s="204"/>
    </row>
    <row r="26" spans="1:10" ht="30" x14ac:dyDescent="0.25">
      <c r="A26" s="113" t="s">
        <v>303</v>
      </c>
      <c r="B26" s="121">
        <v>507809.74</v>
      </c>
      <c r="C26" s="206">
        <v>603800</v>
      </c>
      <c r="D26" s="140"/>
      <c r="E26" s="123">
        <v>603756.43999999994</v>
      </c>
      <c r="F26" s="139">
        <f t="shared" si="0"/>
        <v>118.89422207616576</v>
      </c>
      <c r="G26" s="139">
        <v>0</v>
      </c>
    </row>
    <row r="27" spans="1:10" ht="30" x14ac:dyDescent="0.25">
      <c r="A27" s="113" t="s">
        <v>304</v>
      </c>
      <c r="B27" s="121">
        <v>59592.03</v>
      </c>
      <c r="C27" s="206">
        <v>9800</v>
      </c>
      <c r="D27" s="140"/>
      <c r="E27" s="123">
        <v>0</v>
      </c>
      <c r="F27" s="139"/>
      <c r="G27" s="139">
        <f t="shared" si="0"/>
        <v>0</v>
      </c>
    </row>
    <row r="28" spans="1:10" ht="27.75" customHeight="1" x14ac:dyDescent="0.25">
      <c r="A28" s="113" t="s">
        <v>325</v>
      </c>
      <c r="B28" s="121"/>
      <c r="C28" s="206">
        <v>351500</v>
      </c>
      <c r="D28" s="140"/>
      <c r="E28" s="123">
        <v>544072.98</v>
      </c>
      <c r="F28" s="139" t="str">
        <f t="shared" si="0"/>
        <v/>
      </c>
      <c r="G28" s="139">
        <f t="shared" si="0"/>
        <v>154.78605405405406</v>
      </c>
    </row>
    <row r="29" spans="1:10" ht="30" x14ac:dyDescent="0.25">
      <c r="A29" s="113" t="s">
        <v>305</v>
      </c>
      <c r="B29" s="121">
        <v>0</v>
      </c>
      <c r="C29" s="206"/>
      <c r="D29" s="140"/>
      <c r="E29" s="123"/>
      <c r="F29" s="139" t="str">
        <f t="shared" si="0"/>
        <v/>
      </c>
      <c r="G29" s="139" t="str">
        <f t="shared" si="0"/>
        <v/>
      </c>
    </row>
    <row r="30" spans="1:10" ht="30" x14ac:dyDescent="0.25">
      <c r="A30" s="113" t="s">
        <v>306</v>
      </c>
      <c r="B30" s="121">
        <v>7703</v>
      </c>
      <c r="C30" s="206">
        <v>20000</v>
      </c>
      <c r="D30" s="140"/>
      <c r="E30" s="123">
        <v>5864</v>
      </c>
      <c r="F30" s="139">
        <f t="shared" si="0"/>
        <v>76.126184603401271</v>
      </c>
      <c r="G30" s="139">
        <f t="shared" si="0"/>
        <v>29.32</v>
      </c>
    </row>
    <row r="31" spans="1:10" ht="30" x14ac:dyDescent="0.25">
      <c r="A31" s="113" t="s">
        <v>307</v>
      </c>
      <c r="B31" s="121">
        <v>0</v>
      </c>
      <c r="C31" s="203">
        <v>0</v>
      </c>
      <c r="D31" s="140"/>
      <c r="E31" s="123"/>
      <c r="F31" s="139" t="str">
        <f t="shared" si="0"/>
        <v/>
      </c>
      <c r="G31" s="139" t="str">
        <f t="shared" si="0"/>
        <v/>
      </c>
    </row>
  </sheetData>
  <mergeCells count="1">
    <mergeCell ref="A2:G2"/>
  </mergeCells>
  <pageMargins left="0.7" right="0.7" top="0.75" bottom="0.75" header="0.3" footer="0.3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G17" sqref="G17"/>
    </sheetView>
  </sheetViews>
  <sheetFormatPr defaultColWidth="9.140625" defaultRowHeight="15" x14ac:dyDescent="0.25"/>
  <cols>
    <col min="1" max="1" width="40.7109375" style="26" customWidth="1"/>
    <col min="2" max="2" width="15.7109375" style="26" bestFit="1" customWidth="1"/>
    <col min="3" max="3" width="13.85546875" style="26" customWidth="1"/>
    <col min="4" max="4" width="9" style="26" customWidth="1"/>
    <col min="5" max="5" width="12.7109375" style="26" bestFit="1" customWidth="1"/>
    <col min="6" max="6" width="11.7109375" style="26" customWidth="1"/>
    <col min="7" max="7" width="11.5703125" style="26" customWidth="1"/>
    <col min="8" max="16384" width="9.140625" style="26"/>
  </cols>
  <sheetData>
    <row r="1" spans="1:7" ht="18.75" x14ac:dyDescent="0.25">
      <c r="A1" s="106"/>
      <c r="B1" s="106"/>
      <c r="C1" s="106"/>
      <c r="D1" s="106"/>
      <c r="E1" s="107"/>
      <c r="F1" s="107"/>
      <c r="G1" s="107"/>
    </row>
    <row r="2" spans="1:7" ht="15.75" customHeight="1" x14ac:dyDescent="0.25">
      <c r="A2" s="251" t="s">
        <v>11</v>
      </c>
      <c r="B2" s="251"/>
      <c r="C2" s="251"/>
      <c r="D2" s="251"/>
      <c r="E2" s="251"/>
      <c r="F2" s="251"/>
      <c r="G2" s="251"/>
    </row>
    <row r="3" spans="1:7" ht="18.75" x14ac:dyDescent="0.25">
      <c r="A3" s="106"/>
      <c r="B3" s="3"/>
      <c r="C3" s="3"/>
      <c r="D3" s="3"/>
      <c r="E3" s="47"/>
      <c r="F3" s="48"/>
      <c r="G3" s="49" t="s">
        <v>39</v>
      </c>
    </row>
    <row r="4" spans="1:7" ht="60" x14ac:dyDescent="0.25">
      <c r="A4" s="108" t="s">
        <v>2</v>
      </c>
      <c r="B4" s="109" t="s">
        <v>319</v>
      </c>
      <c r="C4" s="110" t="s">
        <v>323</v>
      </c>
      <c r="D4" s="110" t="s">
        <v>321</v>
      </c>
      <c r="E4" s="109" t="s">
        <v>322</v>
      </c>
      <c r="F4" s="110" t="s">
        <v>279</v>
      </c>
      <c r="G4" s="110" t="s">
        <v>280</v>
      </c>
    </row>
    <row r="5" spans="1:7" s="118" customFormat="1" ht="12" x14ac:dyDescent="0.2">
      <c r="A5" s="116">
        <v>1</v>
      </c>
      <c r="B5" s="116">
        <v>2</v>
      </c>
      <c r="C5" s="117">
        <v>3</v>
      </c>
      <c r="D5" s="117">
        <v>4</v>
      </c>
      <c r="E5" s="117">
        <v>5</v>
      </c>
      <c r="F5" s="117" t="s">
        <v>5</v>
      </c>
      <c r="G5" s="117" t="s">
        <v>6</v>
      </c>
    </row>
    <row r="6" spans="1:7" ht="15.75" customHeight="1" x14ac:dyDescent="0.25">
      <c r="A6" s="111" t="s">
        <v>139</v>
      </c>
      <c r="B6" s="121">
        <f>+B7</f>
        <v>15658865.449999999</v>
      </c>
      <c r="C6" s="203">
        <f>+C7</f>
        <v>23075230</v>
      </c>
      <c r="D6" s="122"/>
      <c r="E6" s="123">
        <f>+E7+E8+E9+E10</f>
        <v>22274517.259999998</v>
      </c>
      <c r="F6" s="124">
        <f t="shared" ref="F6:G10" si="0">IFERROR($E6/B6*100,"")</f>
        <v>142.24860243626398</v>
      </c>
      <c r="G6" s="124">
        <f t="shared" si="0"/>
        <v>96.529990210281753</v>
      </c>
    </row>
    <row r="7" spans="1:7" ht="15.75" customHeight="1" x14ac:dyDescent="0.25">
      <c r="A7" s="113" t="s">
        <v>140</v>
      </c>
      <c r="B7" s="121">
        <f>+B8+B9+B10</f>
        <v>15658865.449999999</v>
      </c>
      <c r="C7" s="203">
        <f>+C8+C9+C10</f>
        <v>23075230</v>
      </c>
      <c r="D7" s="122"/>
      <c r="E7" s="123">
        <v>544072.98</v>
      </c>
      <c r="F7" s="124">
        <f t="shared" si="0"/>
        <v>3.4745364007198876</v>
      </c>
      <c r="G7" s="124">
        <f t="shared" si="0"/>
        <v>2.3578225655822278</v>
      </c>
    </row>
    <row r="8" spans="1:7" x14ac:dyDescent="0.25">
      <c r="A8" s="114" t="s">
        <v>141</v>
      </c>
      <c r="B8" s="121">
        <v>59592.03</v>
      </c>
      <c r="C8" s="203">
        <v>361300</v>
      </c>
      <c r="D8" s="122"/>
      <c r="E8" s="123">
        <v>122696.97</v>
      </c>
      <c r="F8" s="124">
        <f t="shared" si="0"/>
        <v>205.89493259417409</v>
      </c>
      <c r="G8" s="124">
        <f t="shared" si="0"/>
        <v>33.959858843066705</v>
      </c>
    </row>
    <row r="9" spans="1:7" x14ac:dyDescent="0.25">
      <c r="A9" s="115" t="s">
        <v>142</v>
      </c>
      <c r="B9" s="121">
        <v>0</v>
      </c>
      <c r="C9" s="203">
        <v>0</v>
      </c>
      <c r="D9" s="122"/>
      <c r="E9" s="123">
        <v>0</v>
      </c>
      <c r="F9" s="124" t="str">
        <f t="shared" si="0"/>
        <v/>
      </c>
      <c r="G9" s="124" t="str">
        <f t="shared" si="0"/>
        <v/>
      </c>
    </row>
    <row r="10" spans="1:7" ht="30" x14ac:dyDescent="0.25">
      <c r="A10" s="120" t="s">
        <v>297</v>
      </c>
      <c r="B10" s="121">
        <v>15599273.42</v>
      </c>
      <c r="C10" s="203">
        <v>22713930</v>
      </c>
      <c r="D10" s="122"/>
      <c r="E10" s="123">
        <v>21607747.309999999</v>
      </c>
      <c r="F10" s="124">
        <f t="shared" si="0"/>
        <v>138.51765225357528</v>
      </c>
      <c r="G10" s="124">
        <f t="shared" si="0"/>
        <v>95.1299370474418</v>
      </c>
    </row>
    <row r="12" spans="1:7" x14ac:dyDescent="0.25">
      <c r="B12" s="105"/>
    </row>
    <row r="13" spans="1:7" x14ac:dyDescent="0.25">
      <c r="B13" s="105"/>
    </row>
    <row r="14" spans="1:7" x14ac:dyDescent="0.25">
      <c r="B14" s="105"/>
    </row>
    <row r="15" spans="1:7" x14ac:dyDescent="0.25">
      <c r="B15" s="105"/>
    </row>
    <row r="16" spans="1:7" x14ac:dyDescent="0.25">
      <c r="B16" s="105"/>
    </row>
  </sheetData>
  <mergeCells count="1">
    <mergeCell ref="A2:G2"/>
  </mergeCells>
  <pageMargins left="0.7" right="0.7" top="0.75" bottom="0.75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opLeftCell="A4" workbookViewId="0">
      <selection activeCell="I15" sqref="I15"/>
    </sheetView>
  </sheetViews>
  <sheetFormatPr defaultRowHeight="15" x14ac:dyDescent="0.25"/>
  <cols>
    <col min="1" max="1" width="53.42578125" customWidth="1"/>
    <col min="2" max="3" width="13.85546875" customWidth="1"/>
    <col min="4" max="4" width="7.5703125" customWidth="1"/>
    <col min="5" max="5" width="14" customWidth="1"/>
    <col min="6" max="7" width="9.7109375" customWidth="1"/>
    <col min="8" max="9" width="25.28515625" customWidth="1"/>
    <col min="10" max="11" width="15.7109375" customWidth="1"/>
  </cols>
  <sheetData>
    <row r="1" spans="1:11" ht="18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8" customHeight="1" x14ac:dyDescent="0.25">
      <c r="A2" s="40" t="s">
        <v>21</v>
      </c>
      <c r="B2" s="40"/>
      <c r="C2" s="40"/>
      <c r="D2" s="40"/>
      <c r="E2" s="40"/>
      <c r="F2" s="40"/>
      <c r="G2" s="40"/>
      <c r="H2" s="39"/>
      <c r="I2" s="39"/>
      <c r="J2" s="39"/>
      <c r="K2" s="39"/>
    </row>
    <row r="3" spans="1:11" ht="15.75" customHeight="1" x14ac:dyDescent="0.25">
      <c r="A3" s="40" t="s">
        <v>8</v>
      </c>
      <c r="B3" s="40"/>
      <c r="C3" s="40"/>
      <c r="D3" s="40"/>
      <c r="E3" s="40"/>
      <c r="F3" s="40"/>
      <c r="G3" s="40"/>
      <c r="H3" s="39"/>
      <c r="I3" s="39"/>
      <c r="J3" s="39"/>
      <c r="K3" s="39"/>
    </row>
    <row r="4" spans="1:11" ht="10.5" customHeight="1" x14ac:dyDescent="0.25">
      <c r="A4" s="7"/>
      <c r="B4" s="7"/>
      <c r="C4" s="7"/>
      <c r="D4" s="7"/>
      <c r="E4" s="7"/>
      <c r="F4" s="7"/>
      <c r="G4" s="7"/>
      <c r="H4" s="7"/>
      <c r="I4" s="2"/>
      <c r="J4" s="2"/>
      <c r="K4" s="2"/>
    </row>
    <row r="5" spans="1:11" ht="10.5" customHeight="1" x14ac:dyDescent="0.25"/>
    <row r="6" spans="1:11" ht="18" x14ac:dyDescent="0.25">
      <c r="A6" s="7"/>
      <c r="B6" s="3"/>
      <c r="C6" s="3"/>
      <c r="D6" s="3"/>
      <c r="E6" s="47"/>
      <c r="F6" s="48"/>
      <c r="G6" s="49" t="s">
        <v>39</v>
      </c>
    </row>
    <row r="7" spans="1:11" ht="51" x14ac:dyDescent="0.25">
      <c r="A7" s="29" t="s">
        <v>2</v>
      </c>
      <c r="B7" s="50" t="s">
        <v>319</v>
      </c>
      <c r="C7" s="51" t="s">
        <v>323</v>
      </c>
      <c r="D7" s="51" t="s">
        <v>321</v>
      </c>
      <c r="E7" s="50" t="s">
        <v>322</v>
      </c>
      <c r="F7" s="51" t="s">
        <v>279</v>
      </c>
      <c r="G7" s="51" t="s">
        <v>280</v>
      </c>
    </row>
    <row r="8" spans="1:11" x14ac:dyDescent="0.25">
      <c r="A8" s="23">
        <v>1</v>
      </c>
      <c r="B8" s="23">
        <v>2</v>
      </c>
      <c r="C8" s="22">
        <v>3</v>
      </c>
      <c r="D8" s="22">
        <v>4</v>
      </c>
      <c r="E8" s="22">
        <v>5</v>
      </c>
      <c r="F8" s="22" t="s">
        <v>5</v>
      </c>
      <c r="G8" s="22" t="s">
        <v>37</v>
      </c>
    </row>
    <row r="9" spans="1:11" x14ac:dyDescent="0.25">
      <c r="A9" s="30" t="s">
        <v>134</v>
      </c>
      <c r="B9" s="33">
        <v>0</v>
      </c>
      <c r="C9" s="34">
        <v>0</v>
      </c>
      <c r="D9" s="33"/>
      <c r="E9" s="33">
        <v>0</v>
      </c>
      <c r="F9" s="42" t="str">
        <f t="shared" ref="F9:F16" si="0">IFERROR($E9/B9*100,"")</f>
        <v/>
      </c>
      <c r="G9" s="42" t="str">
        <f t="shared" ref="G9:G16" si="1">IFERROR($E9/C9*100,"")</f>
        <v/>
      </c>
    </row>
    <row r="10" spans="1:11" x14ac:dyDescent="0.25">
      <c r="A10" s="31" t="s">
        <v>135</v>
      </c>
      <c r="B10" s="35">
        <v>0</v>
      </c>
      <c r="C10" s="36">
        <v>0</v>
      </c>
      <c r="D10" s="35"/>
      <c r="E10" s="35">
        <v>0</v>
      </c>
      <c r="F10" s="43" t="str">
        <f t="shared" si="0"/>
        <v/>
      </c>
      <c r="G10" s="43" t="str">
        <f t="shared" si="1"/>
        <v/>
      </c>
    </row>
    <row r="11" spans="1:11" x14ac:dyDescent="0.25">
      <c r="A11" s="95" t="s">
        <v>136</v>
      </c>
      <c r="B11" s="98">
        <v>0</v>
      </c>
      <c r="C11" s="99">
        <v>0</v>
      </c>
      <c r="D11" s="98"/>
      <c r="E11" s="98">
        <v>0</v>
      </c>
      <c r="F11" s="96" t="str">
        <f t="shared" si="0"/>
        <v/>
      </c>
      <c r="G11" s="96" t="str">
        <f t="shared" si="1"/>
        <v/>
      </c>
    </row>
    <row r="12" spans="1:11" x14ac:dyDescent="0.25">
      <c r="A12" s="32" t="s">
        <v>137</v>
      </c>
      <c r="B12" s="37">
        <v>0</v>
      </c>
      <c r="C12" s="38">
        <v>0</v>
      </c>
      <c r="D12" s="37"/>
      <c r="E12" s="37">
        <v>0</v>
      </c>
      <c r="F12" s="44" t="str">
        <f t="shared" si="0"/>
        <v/>
      </c>
      <c r="G12" s="44" t="str">
        <f t="shared" si="1"/>
        <v/>
      </c>
    </row>
    <row r="13" spans="1:11" x14ac:dyDescent="0.25">
      <c r="A13" s="30" t="s">
        <v>129</v>
      </c>
      <c r="B13" s="33">
        <f>+B14</f>
        <v>907226.76</v>
      </c>
      <c r="C13" s="34">
        <v>907200</v>
      </c>
      <c r="D13" s="33"/>
      <c r="E13" s="33">
        <v>907226.76</v>
      </c>
      <c r="F13" s="42">
        <f t="shared" si="0"/>
        <v>100</v>
      </c>
      <c r="G13" s="42">
        <f t="shared" si="1"/>
        <v>100.00294973544975</v>
      </c>
    </row>
    <row r="14" spans="1:11" x14ac:dyDescent="0.25">
      <c r="A14" s="31" t="s">
        <v>130</v>
      </c>
      <c r="B14" s="35">
        <f>+B15</f>
        <v>907226.76</v>
      </c>
      <c r="C14" s="36">
        <v>907200</v>
      </c>
      <c r="D14" s="35"/>
      <c r="E14" s="35">
        <v>907226.76</v>
      </c>
      <c r="F14" s="43">
        <f t="shared" si="0"/>
        <v>100</v>
      </c>
      <c r="G14" s="43">
        <f t="shared" si="1"/>
        <v>100.00294973544975</v>
      </c>
    </row>
    <row r="15" spans="1:11" x14ac:dyDescent="0.25">
      <c r="A15" s="95" t="s">
        <v>131</v>
      </c>
      <c r="B15" s="98">
        <f>+B16</f>
        <v>907226.76</v>
      </c>
      <c r="C15" s="99">
        <v>907200</v>
      </c>
      <c r="D15" s="98"/>
      <c r="E15" s="98">
        <v>907226.76</v>
      </c>
      <c r="F15" s="96">
        <f t="shared" si="0"/>
        <v>100</v>
      </c>
      <c r="G15" s="96">
        <f t="shared" si="1"/>
        <v>100.00294973544975</v>
      </c>
    </row>
    <row r="16" spans="1:11" x14ac:dyDescent="0.25">
      <c r="A16" s="32" t="s">
        <v>132</v>
      </c>
      <c r="B16" s="37">
        <v>907226.76</v>
      </c>
      <c r="C16" s="38">
        <v>907200</v>
      </c>
      <c r="D16" s="37"/>
      <c r="E16" s="37">
        <v>907226.76</v>
      </c>
      <c r="F16" s="44">
        <f t="shared" si="0"/>
        <v>100</v>
      </c>
      <c r="G16" s="44">
        <f t="shared" si="1"/>
        <v>100.00294973544975</v>
      </c>
    </row>
  </sheetData>
  <pageMargins left="0.7" right="0.7" top="0.75" bottom="0.75" header="0.3" footer="0.3"/>
  <pageSetup paperSize="9" scale="7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C14" sqref="B13:C14"/>
    </sheetView>
  </sheetViews>
  <sheetFormatPr defaultColWidth="9.140625" defaultRowHeight="15" x14ac:dyDescent="0.25"/>
  <cols>
    <col min="1" max="1" width="35.28515625" style="26" customWidth="1"/>
    <col min="2" max="2" width="11.7109375" style="26" bestFit="1" customWidth="1"/>
    <col min="3" max="3" width="16.28515625" style="26" customWidth="1"/>
    <col min="4" max="4" width="8.140625" style="26" customWidth="1"/>
    <col min="5" max="5" width="13" style="26" customWidth="1"/>
    <col min="6" max="6" width="10" style="26" customWidth="1"/>
    <col min="7" max="7" width="10.28515625" style="26" customWidth="1"/>
    <col min="8" max="16384" width="9.140625" style="26"/>
  </cols>
  <sheetData>
    <row r="1" spans="1:7" x14ac:dyDescent="0.25">
      <c r="A1" s="126"/>
      <c r="B1" s="126"/>
      <c r="C1" s="126"/>
      <c r="D1" s="126"/>
      <c r="E1" s="127"/>
      <c r="F1" s="127"/>
      <c r="G1" s="127"/>
    </row>
    <row r="2" spans="1:7" ht="15.75" customHeight="1" x14ac:dyDescent="0.25">
      <c r="A2" s="250" t="s">
        <v>9</v>
      </c>
      <c r="B2" s="250"/>
      <c r="C2" s="250"/>
      <c r="D2" s="250"/>
      <c r="E2" s="250"/>
      <c r="F2" s="250"/>
      <c r="G2" s="250"/>
    </row>
    <row r="3" spans="1:7" x14ac:dyDescent="0.25">
      <c r="A3" s="126"/>
      <c r="B3" s="3"/>
      <c r="C3" s="3"/>
      <c r="D3" s="3"/>
      <c r="E3" s="47"/>
      <c r="F3" s="128"/>
      <c r="G3" s="49" t="s">
        <v>39</v>
      </c>
    </row>
    <row r="4" spans="1:7" ht="60" x14ac:dyDescent="0.25">
      <c r="A4" s="108" t="s">
        <v>2</v>
      </c>
      <c r="B4" s="109" t="s">
        <v>319</v>
      </c>
      <c r="C4" s="110" t="s">
        <v>323</v>
      </c>
      <c r="D4" s="110" t="s">
        <v>321</v>
      </c>
      <c r="E4" s="109" t="s">
        <v>322</v>
      </c>
      <c r="F4" s="110" t="s">
        <v>279</v>
      </c>
      <c r="G4" s="110" t="s">
        <v>280</v>
      </c>
    </row>
    <row r="5" spans="1:7" s="118" customFormat="1" ht="12" x14ac:dyDescent="0.2">
      <c r="A5" s="116">
        <v>1</v>
      </c>
      <c r="B5" s="149">
        <v>2</v>
      </c>
      <c r="C5" s="117">
        <v>3</v>
      </c>
      <c r="D5" s="117">
        <v>4</v>
      </c>
      <c r="E5" s="117">
        <v>5</v>
      </c>
      <c r="F5" s="117" t="s">
        <v>5</v>
      </c>
      <c r="G5" s="117" t="s">
        <v>37</v>
      </c>
    </row>
    <row r="6" spans="1:7" x14ac:dyDescent="0.25">
      <c r="A6" s="53" t="s">
        <v>308</v>
      </c>
      <c r="B6" s="55">
        <f>SUM(B7:B7)</f>
        <v>0</v>
      </c>
      <c r="C6" s="125">
        <f>SUM(C7:C7)</f>
        <v>0</v>
      </c>
      <c r="D6" s="55"/>
      <c r="E6" s="55">
        <f>SUM(E7:E7)</f>
        <v>0</v>
      </c>
      <c r="F6" s="58" t="str">
        <f t="shared" ref="F6:G10" si="0">IFERROR($E6/B6*100,"")</f>
        <v/>
      </c>
      <c r="G6" s="56" t="str">
        <f t="shared" si="0"/>
        <v/>
      </c>
    </row>
    <row r="7" spans="1:7" ht="30" x14ac:dyDescent="0.25">
      <c r="A7" s="113" t="s">
        <v>307</v>
      </c>
      <c r="B7" s="112">
        <v>0</v>
      </c>
      <c r="C7" s="119">
        <v>0</v>
      </c>
      <c r="D7" s="129"/>
      <c r="E7" s="54"/>
      <c r="F7" s="57" t="str">
        <f t="shared" si="0"/>
        <v/>
      </c>
      <c r="G7" s="148" t="str">
        <f t="shared" si="0"/>
        <v/>
      </c>
    </row>
    <row r="8" spans="1:7" x14ac:dyDescent="0.25">
      <c r="C8" s="150"/>
    </row>
    <row r="9" spans="1:7" ht="15.75" customHeight="1" x14ac:dyDescent="0.25">
      <c r="A9" s="111" t="s">
        <v>10</v>
      </c>
      <c r="B9" s="132">
        <f>SUM(B10:B10)</f>
        <v>0</v>
      </c>
      <c r="C9" s="130">
        <f>SUM(C10:C10)</f>
        <v>0</v>
      </c>
      <c r="D9" s="131"/>
      <c r="E9" s="132">
        <f>SUM(E10:E10)</f>
        <v>0</v>
      </c>
      <c r="F9" s="58" t="str">
        <f t="shared" si="0"/>
        <v/>
      </c>
      <c r="G9" s="59" t="str">
        <f t="shared" si="0"/>
        <v/>
      </c>
    </row>
    <row r="10" spans="1:7" ht="30" x14ac:dyDescent="0.25">
      <c r="A10" s="113" t="s">
        <v>307</v>
      </c>
      <c r="B10" s="112">
        <v>0</v>
      </c>
      <c r="C10" s="119">
        <v>0</v>
      </c>
      <c r="D10" s="129"/>
      <c r="E10" s="54"/>
      <c r="F10" s="57" t="str">
        <f t="shared" si="0"/>
        <v/>
      </c>
      <c r="G10" s="148" t="str">
        <f t="shared" si="0"/>
        <v/>
      </c>
    </row>
  </sheetData>
  <mergeCells count="1">
    <mergeCell ref="A2:G2"/>
  </mergeCells>
  <pageMargins left="0.7" right="0.7" top="0.75" bottom="0.75" header="0.3" footer="0.3"/>
  <pageSetup paperSize="9" scale="8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1"/>
  <sheetViews>
    <sheetView topLeftCell="A16" workbookViewId="0">
      <selection activeCell="E9" sqref="E9"/>
    </sheetView>
  </sheetViews>
  <sheetFormatPr defaultRowHeight="15" x14ac:dyDescent="0.25"/>
  <cols>
    <col min="1" max="1" width="19.5703125" style="151" bestFit="1" customWidth="1"/>
    <col min="2" max="2" width="53.42578125" style="151" customWidth="1"/>
    <col min="3" max="3" width="13.28515625" customWidth="1"/>
    <col min="4" max="4" width="7.7109375" customWidth="1"/>
    <col min="5" max="5" width="13.28515625" customWidth="1"/>
    <col min="6" max="6" width="11.7109375" customWidth="1"/>
    <col min="9" max="9" width="22.140625" customWidth="1"/>
    <col min="10" max="10" width="15.28515625" customWidth="1"/>
    <col min="12" max="12" width="12.7109375" bestFit="1" customWidth="1"/>
  </cols>
  <sheetData>
    <row r="1" spans="1:12" ht="18" x14ac:dyDescent="0.25">
      <c r="A1" s="7"/>
      <c r="B1" s="7"/>
      <c r="C1" s="7"/>
      <c r="D1" s="7"/>
      <c r="E1" s="7"/>
      <c r="F1" s="2"/>
    </row>
    <row r="2" spans="1:12" ht="15.75" x14ac:dyDescent="0.25">
      <c r="A2" s="186" t="s">
        <v>3</v>
      </c>
      <c r="B2" s="187"/>
      <c r="C2" s="187"/>
      <c r="D2" s="187"/>
      <c r="E2" s="187"/>
      <c r="F2" s="187"/>
    </row>
    <row r="3" spans="1:12" ht="18" x14ac:dyDescent="0.25">
      <c r="A3" s="41"/>
      <c r="B3" s="41"/>
      <c r="C3" s="41"/>
      <c r="D3" s="41"/>
      <c r="E3" s="41"/>
      <c r="F3" s="60"/>
    </row>
    <row r="4" spans="1:12" ht="15.75" x14ac:dyDescent="0.25">
      <c r="A4" s="152" t="s">
        <v>22</v>
      </c>
      <c r="B4" s="152"/>
      <c r="C4" s="153"/>
      <c r="D4" s="153"/>
      <c r="E4" s="153"/>
      <c r="F4" s="153"/>
    </row>
    <row r="5" spans="1:12" ht="18" x14ac:dyDescent="0.25">
      <c r="A5" s="7"/>
      <c r="B5" s="7"/>
      <c r="C5" s="7"/>
      <c r="D5" s="7"/>
      <c r="E5" s="7"/>
      <c r="F5" s="154" t="s">
        <v>39</v>
      </c>
    </row>
    <row r="6" spans="1:12" ht="65.25" customHeight="1" x14ac:dyDescent="0.25">
      <c r="A6" s="13" t="s">
        <v>315</v>
      </c>
      <c r="B6" s="13" t="s">
        <v>316</v>
      </c>
      <c r="C6" s="13" t="s">
        <v>323</v>
      </c>
      <c r="D6" s="13" t="s">
        <v>321</v>
      </c>
      <c r="E6" s="13" t="s">
        <v>322</v>
      </c>
      <c r="F6" s="13" t="s">
        <v>280</v>
      </c>
    </row>
    <row r="7" spans="1:12" s="173" customFormat="1" ht="11.25" x14ac:dyDescent="0.2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14" t="s">
        <v>317</v>
      </c>
    </row>
    <row r="8" spans="1:12" s="15" customFormat="1" ht="30" x14ac:dyDescent="0.25">
      <c r="A8" s="155" t="s">
        <v>143</v>
      </c>
      <c r="B8" s="155" t="s">
        <v>144</v>
      </c>
      <c r="C8" s="202">
        <f>+C9+C60+C90+C134+C171+C177+C183</f>
        <v>23075230</v>
      </c>
      <c r="D8" s="136"/>
      <c r="E8" s="137">
        <f>+E9+E60+E90+E134+E171+E177+E183</f>
        <v>23181744.02</v>
      </c>
      <c r="F8" s="156">
        <f>IFERROR($E8/C8*100,"")</f>
        <v>100.46159461899187</v>
      </c>
    </row>
    <row r="9" spans="1:12" s="15" customFormat="1" x14ac:dyDescent="0.25">
      <c r="A9" s="166" t="s">
        <v>171</v>
      </c>
      <c r="B9" s="166" t="s">
        <v>172</v>
      </c>
      <c r="C9" s="216">
        <f>+C10+C50+C190</f>
        <v>3776930</v>
      </c>
      <c r="D9" s="168"/>
      <c r="E9" s="169">
        <f>+E10+E38+E50+E190</f>
        <v>4009607.64</v>
      </c>
      <c r="F9" s="170">
        <f t="shared" ref="F9:F63" si="0">IFERROR($E9/C9*100,"")</f>
        <v>106.16049648788832</v>
      </c>
      <c r="J9" s="210"/>
    </row>
    <row r="10" spans="1:12" s="15" customFormat="1" x14ac:dyDescent="0.25">
      <c r="A10" s="161" t="s">
        <v>173</v>
      </c>
      <c r="B10" s="161" t="s">
        <v>172</v>
      </c>
      <c r="C10" s="218">
        <f>+C11</f>
        <v>2548300</v>
      </c>
      <c r="D10" s="163"/>
      <c r="E10" s="164">
        <f>+E11</f>
        <v>2637358.34</v>
      </c>
      <c r="F10" s="165">
        <f t="shared" si="0"/>
        <v>103.49481379743357</v>
      </c>
      <c r="J10" s="210"/>
    </row>
    <row r="11" spans="1:12" s="15" customFormat="1" x14ac:dyDescent="0.25">
      <c r="A11" s="174" t="s">
        <v>167</v>
      </c>
      <c r="B11" s="174" t="s">
        <v>168</v>
      </c>
      <c r="C11" s="213">
        <f>+C12</f>
        <v>2548300</v>
      </c>
      <c r="D11" s="176"/>
      <c r="E11" s="177">
        <f>+E12</f>
        <v>2637358.34</v>
      </c>
      <c r="F11" s="178">
        <f t="shared" si="0"/>
        <v>103.49481379743357</v>
      </c>
      <c r="I11" s="210"/>
      <c r="J11" s="210"/>
    </row>
    <row r="12" spans="1:12" s="15" customFormat="1" x14ac:dyDescent="0.25">
      <c r="A12" s="180" t="s">
        <v>169</v>
      </c>
      <c r="B12" s="180" t="s">
        <v>170</v>
      </c>
      <c r="C12" s="214">
        <f>SUM(C13:C37)</f>
        <v>2548300</v>
      </c>
      <c r="D12" s="182"/>
      <c r="E12" s="183">
        <f>+E13+E16+E26+E32</f>
        <v>2637358.34</v>
      </c>
      <c r="F12" s="184">
        <f t="shared" si="0"/>
        <v>103.49481379743357</v>
      </c>
      <c r="I12" s="210"/>
      <c r="J12" s="210"/>
    </row>
    <row r="13" spans="1:12" s="15" customFormat="1" x14ac:dyDescent="0.25">
      <c r="A13" s="19" t="s">
        <v>174</v>
      </c>
      <c r="B13" s="19" t="s">
        <v>175</v>
      </c>
      <c r="C13" s="215"/>
      <c r="D13" s="158"/>
      <c r="E13" s="208">
        <f>+E14+E15</f>
        <v>0</v>
      </c>
      <c r="F13" s="160" t="str">
        <f t="shared" si="0"/>
        <v/>
      </c>
      <c r="I13" s="210"/>
      <c r="J13" s="210"/>
    </row>
    <row r="14" spans="1:12" s="15" customFormat="1" x14ac:dyDescent="0.25">
      <c r="A14" s="19" t="s">
        <v>176</v>
      </c>
      <c r="B14" s="19" t="s">
        <v>177</v>
      </c>
      <c r="C14" s="215"/>
      <c r="D14" s="158"/>
      <c r="E14" s="208"/>
      <c r="F14" s="160" t="str">
        <f t="shared" si="0"/>
        <v/>
      </c>
      <c r="J14" s="210"/>
      <c r="L14" s="210"/>
    </row>
    <row r="15" spans="1:12" s="15" customFormat="1" x14ac:dyDescent="0.25">
      <c r="A15" s="19" t="s">
        <v>178</v>
      </c>
      <c r="B15" s="19" t="s">
        <v>179</v>
      </c>
      <c r="C15" s="215"/>
      <c r="D15" s="158"/>
      <c r="E15" s="208"/>
      <c r="F15" s="160" t="str">
        <f t="shared" si="0"/>
        <v/>
      </c>
    </row>
    <row r="16" spans="1:12" s="15" customFormat="1" x14ac:dyDescent="0.25">
      <c r="A16" s="19" t="s">
        <v>180</v>
      </c>
      <c r="B16" s="19" t="s">
        <v>181</v>
      </c>
      <c r="C16" s="215"/>
      <c r="D16" s="158"/>
      <c r="E16" s="208">
        <f>+E17+E18+E19+E20+E21+E22+E23+E24+E25</f>
        <v>519419.22</v>
      </c>
      <c r="F16" s="160" t="str">
        <f t="shared" si="0"/>
        <v/>
      </c>
      <c r="J16" s="210"/>
    </row>
    <row r="17" spans="1:9" s="15" customFormat="1" x14ac:dyDescent="0.25">
      <c r="A17" s="19" t="s">
        <v>182</v>
      </c>
      <c r="B17" s="19" t="s">
        <v>183</v>
      </c>
      <c r="C17" s="215"/>
      <c r="D17" s="158"/>
      <c r="E17" s="208"/>
      <c r="F17" s="160" t="str">
        <f t="shared" si="0"/>
        <v/>
      </c>
    </row>
    <row r="18" spans="1:9" s="196" customFormat="1" x14ac:dyDescent="0.25">
      <c r="A18" s="207">
        <v>3231</v>
      </c>
      <c r="B18" s="19" t="s">
        <v>326</v>
      </c>
      <c r="C18" s="215"/>
      <c r="D18" s="158"/>
      <c r="E18" s="208">
        <v>585.1</v>
      </c>
      <c r="F18" s="160"/>
    </row>
    <row r="19" spans="1:9" s="15" customFormat="1" x14ac:dyDescent="0.25">
      <c r="A19" s="19" t="s">
        <v>184</v>
      </c>
      <c r="B19" s="19" t="s">
        <v>185</v>
      </c>
      <c r="C19" s="215">
        <v>462300</v>
      </c>
      <c r="D19" s="158"/>
      <c r="E19" s="208">
        <v>388872.19</v>
      </c>
      <c r="F19" s="160">
        <f t="shared" si="0"/>
        <v>84.116848366861348</v>
      </c>
    </row>
    <row r="20" spans="1:9" s="196" customFormat="1" x14ac:dyDescent="0.25">
      <c r="A20" s="207">
        <v>3234</v>
      </c>
      <c r="B20" s="19" t="s">
        <v>250</v>
      </c>
      <c r="C20" s="215"/>
      <c r="D20" s="158"/>
      <c r="E20" s="208">
        <v>36550.86</v>
      </c>
      <c r="F20" s="160"/>
    </row>
    <row r="21" spans="1:9" s="196" customFormat="1" x14ac:dyDescent="0.25">
      <c r="A21" s="207">
        <v>3235</v>
      </c>
      <c r="B21" s="19" t="s">
        <v>252</v>
      </c>
      <c r="C21" s="157"/>
      <c r="D21" s="158"/>
      <c r="E21" s="208">
        <v>1343.17</v>
      </c>
      <c r="F21" s="160"/>
    </row>
    <row r="22" spans="1:9" s="196" customFormat="1" x14ac:dyDescent="0.25">
      <c r="A22" s="207">
        <v>3236</v>
      </c>
      <c r="B22" s="19" t="s">
        <v>210</v>
      </c>
      <c r="C22" s="157"/>
      <c r="D22" s="158"/>
      <c r="E22" s="208">
        <v>1733.67</v>
      </c>
      <c r="F22" s="160"/>
    </row>
    <row r="23" spans="1:9" s="196" customFormat="1" x14ac:dyDescent="0.25">
      <c r="A23" s="207">
        <v>3238</v>
      </c>
      <c r="B23" s="19" t="s">
        <v>254</v>
      </c>
      <c r="C23" s="157"/>
      <c r="D23" s="158"/>
      <c r="E23" s="208">
        <v>89731.25</v>
      </c>
      <c r="F23" s="160"/>
    </row>
    <row r="24" spans="1:9" s="196" customFormat="1" x14ac:dyDescent="0.25">
      <c r="A24" s="207">
        <v>3294</v>
      </c>
      <c r="B24" s="19" t="s">
        <v>264</v>
      </c>
      <c r="C24" s="157"/>
      <c r="D24" s="158"/>
      <c r="E24" s="208">
        <v>241.9</v>
      </c>
      <c r="F24" s="160"/>
    </row>
    <row r="25" spans="1:9" s="196" customFormat="1" x14ac:dyDescent="0.25">
      <c r="A25" s="207">
        <v>3299</v>
      </c>
      <c r="B25" s="19" t="s">
        <v>268</v>
      </c>
      <c r="C25" s="157"/>
      <c r="D25" s="158"/>
      <c r="E25" s="208">
        <v>361.08</v>
      </c>
      <c r="F25" s="160"/>
    </row>
    <row r="26" spans="1:9" s="15" customFormat="1" x14ac:dyDescent="0.25">
      <c r="A26" s="19" t="s">
        <v>186</v>
      </c>
      <c r="B26" s="19" t="s">
        <v>187</v>
      </c>
      <c r="C26" s="157"/>
      <c r="D26" s="158"/>
      <c r="E26" s="208">
        <f>SUM(E27:E29)</f>
        <v>2152.83</v>
      </c>
      <c r="F26" s="160" t="str">
        <f t="shared" si="0"/>
        <v/>
      </c>
    </row>
    <row r="27" spans="1:9" s="15" customFormat="1" ht="30" x14ac:dyDescent="0.25">
      <c r="A27" s="19" t="s">
        <v>188</v>
      </c>
      <c r="B27" s="19" t="s">
        <v>189</v>
      </c>
      <c r="C27" s="157"/>
      <c r="D27" s="158"/>
      <c r="E27" s="208"/>
      <c r="F27" s="160" t="str">
        <f t="shared" si="0"/>
        <v/>
      </c>
    </row>
    <row r="28" spans="1:9" s="15" customFormat="1" x14ac:dyDescent="0.25">
      <c r="A28" s="19" t="s">
        <v>190</v>
      </c>
      <c r="B28" s="19" t="s">
        <v>191</v>
      </c>
      <c r="C28" s="157"/>
      <c r="D28" s="158"/>
      <c r="E28" s="208"/>
      <c r="F28" s="160" t="str">
        <f t="shared" si="0"/>
        <v/>
      </c>
    </row>
    <row r="29" spans="1:9" s="196" customFormat="1" x14ac:dyDescent="0.25">
      <c r="A29" s="207">
        <v>3433</v>
      </c>
      <c r="B29" s="19" t="s">
        <v>218</v>
      </c>
      <c r="C29" s="157"/>
      <c r="D29" s="158"/>
      <c r="E29" s="208">
        <v>2152.83</v>
      </c>
      <c r="F29" s="160"/>
    </row>
    <row r="30" spans="1:9" x14ac:dyDescent="0.25">
      <c r="A30" s="19" t="s">
        <v>225</v>
      </c>
      <c r="B30" s="19" t="s">
        <v>226</v>
      </c>
      <c r="C30" s="157"/>
      <c r="D30" s="18"/>
      <c r="E30" s="66"/>
      <c r="F30" s="160" t="str">
        <f>IFERROR($E29/C30*100,"")</f>
        <v/>
      </c>
      <c r="I30" s="190"/>
    </row>
    <row r="31" spans="1:9" x14ac:dyDescent="0.25">
      <c r="A31" s="19" t="s">
        <v>227</v>
      </c>
      <c r="B31" s="19" t="s">
        <v>228</v>
      </c>
      <c r="C31" s="157"/>
      <c r="D31" s="18"/>
      <c r="E31" s="208"/>
      <c r="F31" s="160" t="str">
        <f t="shared" si="0"/>
        <v/>
      </c>
    </row>
    <row r="32" spans="1:9" x14ac:dyDescent="0.25">
      <c r="A32" s="19" t="s">
        <v>192</v>
      </c>
      <c r="B32" s="19" t="s">
        <v>193</v>
      </c>
      <c r="C32" s="157"/>
      <c r="D32" s="18"/>
      <c r="E32" s="208">
        <f>SUM(E33:E35)</f>
        <v>2115786.29</v>
      </c>
      <c r="F32" s="160" t="str">
        <f t="shared" si="0"/>
        <v/>
      </c>
    </row>
    <row r="33" spans="1:6" x14ac:dyDescent="0.25">
      <c r="A33" s="19" t="s">
        <v>194</v>
      </c>
      <c r="B33" s="19" t="s">
        <v>195</v>
      </c>
      <c r="C33" s="157"/>
      <c r="D33" s="18"/>
      <c r="E33" s="208">
        <v>1284.2</v>
      </c>
      <c r="F33" s="160" t="str">
        <f t="shared" si="0"/>
        <v/>
      </c>
    </row>
    <row r="34" spans="1:6" x14ac:dyDescent="0.25">
      <c r="A34" s="19" t="s">
        <v>196</v>
      </c>
      <c r="B34" s="19" t="s">
        <v>197</v>
      </c>
      <c r="C34" s="157"/>
      <c r="D34" s="18"/>
      <c r="E34" s="208"/>
      <c r="F34" s="160" t="str">
        <f t="shared" si="0"/>
        <v/>
      </c>
    </row>
    <row r="35" spans="1:6" x14ac:dyDescent="0.25">
      <c r="A35" s="19" t="s">
        <v>198</v>
      </c>
      <c r="B35" s="19" t="s">
        <v>162</v>
      </c>
      <c r="C35" s="215">
        <v>2086000</v>
      </c>
      <c r="D35" s="18"/>
      <c r="E35" s="208">
        <v>2114502.09</v>
      </c>
      <c r="F35" s="160">
        <f t="shared" si="0"/>
        <v>101.36635139022052</v>
      </c>
    </row>
    <row r="36" spans="1:6" x14ac:dyDescent="0.25">
      <c r="A36" s="19" t="s">
        <v>199</v>
      </c>
      <c r="B36" s="19" t="s">
        <v>200</v>
      </c>
      <c r="C36" s="157"/>
      <c r="D36" s="18"/>
      <c r="E36" s="208"/>
      <c r="F36" s="160" t="str">
        <f t="shared" si="0"/>
        <v/>
      </c>
    </row>
    <row r="37" spans="1:6" ht="30" x14ac:dyDescent="0.25">
      <c r="A37" s="19" t="s">
        <v>201</v>
      </c>
      <c r="B37" s="19" t="s">
        <v>202</v>
      </c>
      <c r="C37" s="157"/>
      <c r="D37" s="18"/>
      <c r="E37" s="159">
        <v>0</v>
      </c>
      <c r="F37" s="160" t="str">
        <f t="shared" si="0"/>
        <v/>
      </c>
    </row>
    <row r="38" spans="1:6" x14ac:dyDescent="0.25">
      <c r="A38" s="174" t="s">
        <v>273</v>
      </c>
      <c r="B38" s="174" t="s">
        <v>274</v>
      </c>
      <c r="C38" s="175"/>
      <c r="D38" s="179"/>
      <c r="E38" s="177">
        <f>+E39</f>
        <v>122696.97</v>
      </c>
      <c r="F38" s="178" t="str">
        <f t="shared" si="0"/>
        <v/>
      </c>
    </row>
    <row r="39" spans="1:6" ht="30" x14ac:dyDescent="0.25">
      <c r="A39" s="180" t="s">
        <v>309</v>
      </c>
      <c r="B39" s="180" t="s">
        <v>310</v>
      </c>
      <c r="C39" s="181"/>
      <c r="D39" s="185"/>
      <c r="E39" s="183">
        <f>SUM(E40:E49)</f>
        <v>122696.97</v>
      </c>
      <c r="F39" s="184" t="str">
        <f t="shared" si="0"/>
        <v/>
      </c>
    </row>
    <row r="40" spans="1:6" x14ac:dyDescent="0.25">
      <c r="A40" s="19" t="s">
        <v>174</v>
      </c>
      <c r="B40" s="19" t="s">
        <v>175</v>
      </c>
      <c r="C40" s="157"/>
      <c r="D40" s="18"/>
      <c r="E40" s="159">
        <v>0</v>
      </c>
      <c r="F40" s="160" t="str">
        <f t="shared" si="0"/>
        <v/>
      </c>
    </row>
    <row r="41" spans="1:6" x14ac:dyDescent="0.25">
      <c r="A41" s="19" t="s">
        <v>176</v>
      </c>
      <c r="B41" s="19" t="s">
        <v>177</v>
      </c>
      <c r="C41" s="157"/>
      <c r="D41" s="18"/>
      <c r="E41" s="208">
        <v>0</v>
      </c>
      <c r="F41" s="160" t="str">
        <f t="shared" si="0"/>
        <v/>
      </c>
    </row>
    <row r="42" spans="1:6" x14ac:dyDescent="0.25">
      <c r="A42" s="19" t="s">
        <v>178</v>
      </c>
      <c r="B42" s="19" t="s">
        <v>179</v>
      </c>
      <c r="C42" s="157"/>
      <c r="D42" s="18"/>
      <c r="E42" s="208">
        <v>0</v>
      </c>
      <c r="F42" s="160" t="str">
        <f t="shared" si="0"/>
        <v/>
      </c>
    </row>
    <row r="43" spans="1:6" x14ac:dyDescent="0.25">
      <c r="A43" s="19" t="s">
        <v>180</v>
      </c>
      <c r="B43" s="19" t="s">
        <v>181</v>
      </c>
      <c r="C43" s="157"/>
      <c r="D43" s="18"/>
      <c r="E43" s="208"/>
      <c r="F43" s="160" t="str">
        <f t="shared" si="0"/>
        <v/>
      </c>
    </row>
    <row r="44" spans="1:6" x14ac:dyDescent="0.25">
      <c r="A44" s="207">
        <v>3213</v>
      </c>
      <c r="B44" s="19" t="s">
        <v>238</v>
      </c>
      <c r="C44" s="157"/>
      <c r="D44" s="18"/>
      <c r="E44" s="208">
        <v>675</v>
      </c>
      <c r="F44" s="160"/>
    </row>
    <row r="45" spans="1:6" x14ac:dyDescent="0.25">
      <c r="A45" s="19" t="s">
        <v>182</v>
      </c>
      <c r="B45" s="19" t="s">
        <v>183</v>
      </c>
      <c r="C45" s="157"/>
      <c r="D45" s="18"/>
      <c r="E45" s="208"/>
      <c r="F45" s="160" t="str">
        <f t="shared" si="0"/>
        <v/>
      </c>
    </row>
    <row r="46" spans="1:6" x14ac:dyDescent="0.25">
      <c r="A46" s="207">
        <v>3223</v>
      </c>
      <c r="B46" s="19" t="s">
        <v>242</v>
      </c>
      <c r="C46" s="157"/>
      <c r="D46" s="18"/>
      <c r="E46" s="208">
        <v>90135.360000000001</v>
      </c>
      <c r="F46" s="160"/>
    </row>
    <row r="47" spans="1:6" x14ac:dyDescent="0.25">
      <c r="A47" s="207">
        <v>3292</v>
      </c>
      <c r="B47" s="19" t="s">
        <v>327</v>
      </c>
      <c r="C47" s="157"/>
      <c r="D47" s="18"/>
      <c r="E47" s="208">
        <v>31886.61</v>
      </c>
      <c r="F47" s="160"/>
    </row>
    <row r="48" spans="1:6" x14ac:dyDescent="0.25">
      <c r="A48" s="19" t="s">
        <v>192</v>
      </c>
      <c r="B48" s="19" t="s">
        <v>193</v>
      </c>
      <c r="C48" s="157"/>
      <c r="D48" s="18"/>
      <c r="E48" s="159"/>
      <c r="F48" s="160" t="str">
        <f t="shared" si="0"/>
        <v/>
      </c>
    </row>
    <row r="49" spans="1:6" x14ac:dyDescent="0.25">
      <c r="A49" s="19" t="s">
        <v>196</v>
      </c>
      <c r="B49" s="19" t="s">
        <v>197</v>
      </c>
      <c r="C49" s="157"/>
      <c r="D49" s="18"/>
      <c r="E49" s="159"/>
      <c r="F49" s="160" t="str">
        <f t="shared" si="0"/>
        <v/>
      </c>
    </row>
    <row r="50" spans="1:6" x14ac:dyDescent="0.25">
      <c r="A50" s="161" t="s">
        <v>271</v>
      </c>
      <c r="B50" s="161" t="s">
        <v>272</v>
      </c>
      <c r="C50" s="164">
        <f>+C51</f>
        <v>1216930</v>
      </c>
      <c r="D50" s="172"/>
      <c r="E50" s="164">
        <f>+E51</f>
        <v>1216928</v>
      </c>
      <c r="F50" s="165">
        <f t="shared" si="0"/>
        <v>99.999835652009565</v>
      </c>
    </row>
    <row r="51" spans="1:6" x14ac:dyDescent="0.25">
      <c r="A51" s="174" t="s">
        <v>167</v>
      </c>
      <c r="B51" s="174" t="s">
        <v>168</v>
      </c>
      <c r="C51" s="213">
        <f>+C52</f>
        <v>1216930</v>
      </c>
      <c r="D51" s="179"/>
      <c r="E51" s="177">
        <f>+E52</f>
        <v>1216928</v>
      </c>
      <c r="F51" s="178">
        <f t="shared" si="0"/>
        <v>99.999835652009565</v>
      </c>
    </row>
    <row r="52" spans="1:6" ht="30" x14ac:dyDescent="0.25">
      <c r="A52" s="180" t="s">
        <v>269</v>
      </c>
      <c r="B52" s="180" t="s">
        <v>270</v>
      </c>
      <c r="C52" s="214">
        <f>+C53+C56</f>
        <v>1216930</v>
      </c>
      <c r="D52" s="185"/>
      <c r="E52" s="183">
        <f>SUM(E53:E59)</f>
        <v>1216928</v>
      </c>
      <c r="F52" s="184">
        <f t="shared" si="0"/>
        <v>99.999835652009565</v>
      </c>
    </row>
    <row r="53" spans="1:6" x14ac:dyDescent="0.25">
      <c r="A53" s="19" t="s">
        <v>180</v>
      </c>
      <c r="B53" s="19" t="s">
        <v>181</v>
      </c>
      <c r="C53" s="215">
        <f>+C54+C55</f>
        <v>258720</v>
      </c>
      <c r="D53" s="18"/>
      <c r="E53" s="159"/>
      <c r="F53" s="160">
        <f t="shared" si="0"/>
        <v>0</v>
      </c>
    </row>
    <row r="54" spans="1:6" x14ac:dyDescent="0.25">
      <c r="A54" s="19" t="s">
        <v>205</v>
      </c>
      <c r="B54" s="19" t="s">
        <v>206</v>
      </c>
      <c r="C54" s="215">
        <v>135000</v>
      </c>
      <c r="D54" s="18"/>
      <c r="E54" s="159">
        <v>135000</v>
      </c>
      <c r="F54" s="160">
        <f t="shared" si="0"/>
        <v>100</v>
      </c>
    </row>
    <row r="55" spans="1:6" x14ac:dyDescent="0.25">
      <c r="A55" s="19" t="s">
        <v>184</v>
      </c>
      <c r="B55" s="19" t="s">
        <v>185</v>
      </c>
      <c r="C55" s="215">
        <v>123720</v>
      </c>
      <c r="D55" s="18"/>
      <c r="E55" s="159">
        <v>123721</v>
      </c>
      <c r="F55" s="160">
        <f t="shared" si="0"/>
        <v>100.00080827675394</v>
      </c>
    </row>
    <row r="56" spans="1:6" x14ac:dyDescent="0.25">
      <c r="A56" s="19" t="s">
        <v>186</v>
      </c>
      <c r="B56" s="19" t="s">
        <v>187</v>
      </c>
      <c r="C56" s="215">
        <f>+C57+C58+C59</f>
        <v>958210</v>
      </c>
      <c r="D56" s="18"/>
      <c r="E56" s="159"/>
      <c r="F56" s="160">
        <f t="shared" si="0"/>
        <v>0</v>
      </c>
    </row>
    <row r="57" spans="1:6" ht="30" x14ac:dyDescent="0.25">
      <c r="A57" s="19" t="s">
        <v>188</v>
      </c>
      <c r="B57" s="19" t="s">
        <v>189</v>
      </c>
      <c r="C57" s="215">
        <v>50980</v>
      </c>
      <c r="D57" s="18"/>
      <c r="E57" s="159">
        <v>50980.24</v>
      </c>
      <c r="F57" s="160">
        <f t="shared" si="0"/>
        <v>100.0004707728521</v>
      </c>
    </row>
    <row r="58" spans="1:6" x14ac:dyDescent="0.25">
      <c r="A58" s="19" t="s">
        <v>199</v>
      </c>
      <c r="B58" s="19" t="s">
        <v>200</v>
      </c>
      <c r="C58" s="215"/>
      <c r="D58" s="18"/>
      <c r="E58" s="159"/>
      <c r="F58" s="160" t="str">
        <f t="shared" si="0"/>
        <v/>
      </c>
    </row>
    <row r="59" spans="1:6" ht="30" x14ac:dyDescent="0.25">
      <c r="A59" s="19" t="s">
        <v>201</v>
      </c>
      <c r="B59" s="19" t="s">
        <v>202</v>
      </c>
      <c r="C59" s="215">
        <v>907230</v>
      </c>
      <c r="D59" s="18"/>
      <c r="E59" s="159">
        <v>907226.76</v>
      </c>
      <c r="F59" s="160">
        <f t="shared" si="0"/>
        <v>99.999642868952748</v>
      </c>
    </row>
    <row r="60" spans="1:6" x14ac:dyDescent="0.25">
      <c r="A60" s="166" t="s">
        <v>145</v>
      </c>
      <c r="B60" s="166" t="s">
        <v>146</v>
      </c>
      <c r="C60" s="216">
        <f>+C61</f>
        <v>384900</v>
      </c>
      <c r="D60" s="171"/>
      <c r="E60" s="169">
        <f>+E61</f>
        <v>269226.88</v>
      </c>
      <c r="F60" s="170">
        <f t="shared" si="0"/>
        <v>69.947227851389968</v>
      </c>
    </row>
    <row r="61" spans="1:6" x14ac:dyDescent="0.25">
      <c r="A61" s="161" t="s">
        <v>147</v>
      </c>
      <c r="B61" s="161" t="s">
        <v>146</v>
      </c>
      <c r="C61" s="212">
        <f>+C62</f>
        <v>384900</v>
      </c>
      <c r="D61" s="172"/>
      <c r="E61" s="164">
        <f>+E62</f>
        <v>269226.88</v>
      </c>
      <c r="F61" s="165">
        <f t="shared" si="0"/>
        <v>69.947227851389968</v>
      </c>
    </row>
    <row r="62" spans="1:6" x14ac:dyDescent="0.25">
      <c r="A62" s="174" t="s">
        <v>167</v>
      </c>
      <c r="B62" s="174" t="s">
        <v>168</v>
      </c>
      <c r="C62" s="213">
        <f>+C63</f>
        <v>384900</v>
      </c>
      <c r="D62" s="179"/>
      <c r="E62" s="177">
        <f>+E63</f>
        <v>269226.88</v>
      </c>
      <c r="F62" s="178">
        <f t="shared" si="0"/>
        <v>69.947227851389968</v>
      </c>
    </row>
    <row r="63" spans="1:6" x14ac:dyDescent="0.25">
      <c r="A63" s="180" t="s">
        <v>169</v>
      </c>
      <c r="B63" s="180" t="s">
        <v>170</v>
      </c>
      <c r="C63" s="214">
        <f>+C64+C68+C74+C81+C83</f>
        <v>384900</v>
      </c>
      <c r="D63" s="185"/>
      <c r="E63" s="183">
        <f>+E64+E68+E74+E78+E81+E83</f>
        <v>269226.88</v>
      </c>
      <c r="F63" s="184">
        <f t="shared" si="0"/>
        <v>69.947227851389968</v>
      </c>
    </row>
    <row r="64" spans="1:6" x14ac:dyDescent="0.25">
      <c r="A64" s="19" t="s">
        <v>174</v>
      </c>
      <c r="B64" s="19" t="s">
        <v>175</v>
      </c>
      <c r="C64" s="215">
        <f>+C65+C66+C67</f>
        <v>241500</v>
      </c>
      <c r="D64" s="18"/>
      <c r="E64" s="159">
        <f>+E65+E66+E67</f>
        <v>173405.5</v>
      </c>
      <c r="F64" s="160">
        <f t="shared" ref="F64:F129" si="1">IFERROR($E64/C64*100,"")</f>
        <v>71.803519668737053</v>
      </c>
    </row>
    <row r="65" spans="1:6" x14ac:dyDescent="0.25">
      <c r="A65" s="19" t="s">
        <v>176</v>
      </c>
      <c r="B65" s="19" t="s">
        <v>177</v>
      </c>
      <c r="C65" s="215">
        <v>90000</v>
      </c>
      <c r="D65" s="18"/>
      <c r="E65" s="159"/>
      <c r="F65" s="160">
        <f t="shared" si="1"/>
        <v>0</v>
      </c>
    </row>
    <row r="66" spans="1:6" x14ac:dyDescent="0.25">
      <c r="A66" s="19" t="s">
        <v>203</v>
      </c>
      <c r="B66" s="19" t="s">
        <v>204</v>
      </c>
      <c r="C66" s="215">
        <v>136500</v>
      </c>
      <c r="D66" s="18"/>
      <c r="E66" s="159">
        <v>173405.5</v>
      </c>
      <c r="F66" s="160">
        <f t="shared" si="1"/>
        <v>127.03699633699634</v>
      </c>
    </row>
    <row r="67" spans="1:6" x14ac:dyDescent="0.25">
      <c r="A67" s="19" t="s">
        <v>178</v>
      </c>
      <c r="B67" s="19" t="s">
        <v>179</v>
      </c>
      <c r="C67" s="215">
        <v>15000</v>
      </c>
      <c r="D67" s="18"/>
      <c r="E67" s="159"/>
      <c r="F67" s="160">
        <f t="shared" si="1"/>
        <v>0</v>
      </c>
    </row>
    <row r="68" spans="1:6" x14ac:dyDescent="0.25">
      <c r="A68" s="19" t="s">
        <v>180</v>
      </c>
      <c r="B68" s="19" t="s">
        <v>181</v>
      </c>
      <c r="C68" s="215">
        <f>+C69+C70+C71+C72+C73</f>
        <v>47700</v>
      </c>
      <c r="D68" s="18"/>
      <c r="E68" s="159">
        <f>SUM(E69:E73)</f>
        <v>7774.92</v>
      </c>
      <c r="F68" s="160">
        <f t="shared" si="1"/>
        <v>16.299622641509433</v>
      </c>
    </row>
    <row r="69" spans="1:6" x14ac:dyDescent="0.25">
      <c r="A69" s="19" t="s">
        <v>205</v>
      </c>
      <c r="B69" s="19" t="s">
        <v>206</v>
      </c>
      <c r="C69" s="215">
        <v>10000</v>
      </c>
      <c r="D69" s="18"/>
      <c r="E69" s="159">
        <v>304.92</v>
      </c>
      <c r="F69" s="160">
        <f t="shared" si="1"/>
        <v>3.0492000000000004</v>
      </c>
    </row>
    <row r="70" spans="1:6" x14ac:dyDescent="0.25">
      <c r="A70" s="19" t="s">
        <v>207</v>
      </c>
      <c r="B70" s="19" t="s">
        <v>208</v>
      </c>
      <c r="C70" s="215">
        <v>30000</v>
      </c>
      <c r="D70" s="18"/>
      <c r="E70" s="159"/>
      <c r="F70" s="160">
        <f t="shared" si="1"/>
        <v>0</v>
      </c>
    </row>
    <row r="71" spans="1:6" x14ac:dyDescent="0.25">
      <c r="A71" s="19" t="s">
        <v>209</v>
      </c>
      <c r="B71" s="19" t="s">
        <v>210</v>
      </c>
      <c r="C71" s="215">
        <v>200</v>
      </c>
      <c r="D71" s="18"/>
      <c r="E71" s="159"/>
      <c r="F71" s="160">
        <f t="shared" si="1"/>
        <v>0</v>
      </c>
    </row>
    <row r="72" spans="1:6" x14ac:dyDescent="0.25">
      <c r="A72" s="19" t="s">
        <v>211</v>
      </c>
      <c r="B72" s="19" t="s">
        <v>212</v>
      </c>
      <c r="C72" s="215">
        <v>7500</v>
      </c>
      <c r="D72" s="18"/>
      <c r="E72" s="159">
        <v>7470</v>
      </c>
      <c r="F72" s="160">
        <f t="shared" si="1"/>
        <v>99.6</v>
      </c>
    </row>
    <row r="73" spans="1:6" x14ac:dyDescent="0.25">
      <c r="A73" s="19" t="s">
        <v>213</v>
      </c>
      <c r="B73" s="19" t="s">
        <v>214</v>
      </c>
      <c r="C73" s="215"/>
      <c r="D73" s="18"/>
      <c r="E73" s="159"/>
      <c r="F73" s="160" t="str">
        <f t="shared" si="1"/>
        <v/>
      </c>
    </row>
    <row r="74" spans="1:6" x14ac:dyDescent="0.25">
      <c r="A74" s="19" t="s">
        <v>186</v>
      </c>
      <c r="B74" s="19" t="s">
        <v>187</v>
      </c>
      <c r="C74" s="215">
        <f>+C75+C76+C77</f>
        <v>8000</v>
      </c>
      <c r="D74" s="18"/>
      <c r="E74" s="159"/>
      <c r="F74" s="160">
        <f t="shared" si="1"/>
        <v>0</v>
      </c>
    </row>
    <row r="75" spans="1:6" ht="30" x14ac:dyDescent="0.25">
      <c r="A75" s="19" t="s">
        <v>188</v>
      </c>
      <c r="B75" s="19" t="s">
        <v>189</v>
      </c>
      <c r="C75" s="215"/>
      <c r="D75" s="18"/>
      <c r="E75" s="159"/>
      <c r="F75" s="160" t="str">
        <f t="shared" si="1"/>
        <v/>
      </c>
    </row>
    <row r="76" spans="1:6" ht="30" x14ac:dyDescent="0.25">
      <c r="A76" s="19" t="s">
        <v>215</v>
      </c>
      <c r="B76" s="19" t="s">
        <v>216</v>
      </c>
      <c r="C76" s="215"/>
      <c r="D76" s="18"/>
      <c r="E76" s="159"/>
      <c r="F76" s="160" t="str">
        <f t="shared" si="1"/>
        <v/>
      </c>
    </row>
    <row r="77" spans="1:6" x14ac:dyDescent="0.25">
      <c r="A77" s="19" t="s">
        <v>217</v>
      </c>
      <c r="B77" s="19" t="s">
        <v>218</v>
      </c>
      <c r="C77" s="215">
        <v>8000</v>
      </c>
      <c r="D77" s="18"/>
      <c r="E77" s="159"/>
      <c r="F77" s="160">
        <f t="shared" si="1"/>
        <v>0</v>
      </c>
    </row>
    <row r="78" spans="1:6" x14ac:dyDescent="0.25">
      <c r="A78" s="19" t="s">
        <v>219</v>
      </c>
      <c r="B78" s="19" t="s">
        <v>220</v>
      </c>
      <c r="C78" s="215"/>
      <c r="D78" s="18"/>
      <c r="E78" s="159"/>
      <c r="F78" s="160" t="str">
        <f t="shared" si="1"/>
        <v/>
      </c>
    </row>
    <row r="79" spans="1:6" x14ac:dyDescent="0.25">
      <c r="A79" s="19" t="s">
        <v>221</v>
      </c>
      <c r="B79" s="19" t="s">
        <v>222</v>
      </c>
      <c r="C79" s="215"/>
      <c r="D79" s="18"/>
      <c r="E79" s="159"/>
      <c r="F79" s="160" t="str">
        <f t="shared" si="1"/>
        <v/>
      </c>
    </row>
    <row r="80" spans="1:6" x14ac:dyDescent="0.25">
      <c r="A80" s="19" t="s">
        <v>223</v>
      </c>
      <c r="B80" s="19" t="s">
        <v>224</v>
      </c>
      <c r="C80" s="215"/>
      <c r="D80" s="18"/>
      <c r="E80" s="159"/>
      <c r="F80" s="160" t="str">
        <f t="shared" si="1"/>
        <v/>
      </c>
    </row>
    <row r="81" spans="1:6" x14ac:dyDescent="0.25">
      <c r="A81" s="19" t="s">
        <v>225</v>
      </c>
      <c r="B81" s="19" t="s">
        <v>226</v>
      </c>
      <c r="C81" s="215">
        <f>+C82</f>
        <v>1000</v>
      </c>
      <c r="D81" s="18"/>
      <c r="E81" s="159"/>
      <c r="F81" s="160">
        <f t="shared" si="1"/>
        <v>0</v>
      </c>
    </row>
    <row r="82" spans="1:6" x14ac:dyDescent="0.25">
      <c r="A82" s="19" t="s">
        <v>227</v>
      </c>
      <c r="B82" s="19" t="s">
        <v>228</v>
      </c>
      <c r="C82" s="215">
        <v>1000</v>
      </c>
      <c r="D82" s="18"/>
      <c r="E82" s="159"/>
      <c r="F82" s="160">
        <f t="shared" si="1"/>
        <v>0</v>
      </c>
    </row>
    <row r="83" spans="1:6" x14ac:dyDescent="0.25">
      <c r="A83" s="19" t="s">
        <v>192</v>
      </c>
      <c r="B83" s="19" t="s">
        <v>193</v>
      </c>
      <c r="C83" s="215">
        <f>+C84+C85+C86+C87+C88+C89</f>
        <v>86700</v>
      </c>
      <c r="D83" s="18"/>
      <c r="E83" s="159">
        <f>SUM(E84:E89)</f>
        <v>88046.459999999992</v>
      </c>
      <c r="F83" s="160">
        <f t="shared" si="1"/>
        <v>101.55301038062284</v>
      </c>
    </row>
    <row r="84" spans="1:6" x14ac:dyDescent="0.25">
      <c r="A84" s="19" t="s">
        <v>194</v>
      </c>
      <c r="B84" s="19" t="s">
        <v>195</v>
      </c>
      <c r="C84" s="215">
        <v>3400</v>
      </c>
      <c r="D84" s="18"/>
      <c r="E84" s="159"/>
      <c r="F84" s="160">
        <f t="shared" si="1"/>
        <v>0</v>
      </c>
    </row>
    <row r="85" spans="1:6" x14ac:dyDescent="0.25">
      <c r="A85" s="207">
        <v>4222</v>
      </c>
      <c r="B85" s="19" t="s">
        <v>328</v>
      </c>
      <c r="C85" s="215">
        <v>33700</v>
      </c>
      <c r="D85" s="18"/>
      <c r="E85" s="159">
        <v>35665.769999999997</v>
      </c>
      <c r="F85" s="160"/>
    </row>
    <row r="86" spans="1:6" x14ac:dyDescent="0.25">
      <c r="A86" s="19" t="s">
        <v>311</v>
      </c>
      <c r="B86" s="19" t="s">
        <v>312</v>
      </c>
      <c r="C86" s="215">
        <v>7100</v>
      </c>
      <c r="D86" s="18"/>
      <c r="E86" s="159">
        <v>7099.13</v>
      </c>
      <c r="F86" s="160">
        <f t="shared" si="1"/>
        <v>99.987746478873234</v>
      </c>
    </row>
    <row r="87" spans="1:6" x14ac:dyDescent="0.25">
      <c r="A87" s="19" t="s">
        <v>196</v>
      </c>
      <c r="B87" s="19" t="s">
        <v>197</v>
      </c>
      <c r="C87" s="215">
        <v>25500</v>
      </c>
      <c r="D87" s="18"/>
      <c r="E87" s="159">
        <v>45281.56</v>
      </c>
      <c r="F87" s="160">
        <f t="shared" si="1"/>
        <v>177.57474509803922</v>
      </c>
    </row>
    <row r="88" spans="1:6" x14ac:dyDescent="0.25">
      <c r="A88" s="19" t="s">
        <v>229</v>
      </c>
      <c r="B88" s="19" t="s">
        <v>230</v>
      </c>
      <c r="C88" s="215"/>
      <c r="D88" s="18"/>
      <c r="E88" s="159"/>
      <c r="F88" s="160" t="str">
        <f t="shared" si="1"/>
        <v/>
      </c>
    </row>
    <row r="89" spans="1:6" x14ac:dyDescent="0.25">
      <c r="A89" s="19" t="s">
        <v>231</v>
      </c>
      <c r="B89" s="19" t="s">
        <v>232</v>
      </c>
      <c r="C89" s="215">
        <v>17000</v>
      </c>
      <c r="D89" s="18"/>
      <c r="E89" s="159"/>
      <c r="F89" s="160">
        <f t="shared" si="1"/>
        <v>0</v>
      </c>
    </row>
    <row r="90" spans="1:6" x14ac:dyDescent="0.25">
      <c r="A90" s="166" t="s">
        <v>148</v>
      </c>
      <c r="B90" s="166" t="s">
        <v>149</v>
      </c>
      <c r="C90" s="216">
        <f>+C91</f>
        <v>17662100</v>
      </c>
      <c r="D90" s="171"/>
      <c r="E90" s="169">
        <f>+E91</f>
        <v>17592481.850000001</v>
      </c>
      <c r="F90" s="170">
        <f t="shared" si="1"/>
        <v>99.605833111577908</v>
      </c>
    </row>
    <row r="91" spans="1:6" x14ac:dyDescent="0.25">
      <c r="A91" s="161" t="s">
        <v>150</v>
      </c>
      <c r="B91" s="161" t="s">
        <v>151</v>
      </c>
      <c r="C91" s="212">
        <f>+C92</f>
        <v>17662100</v>
      </c>
      <c r="D91" s="172"/>
      <c r="E91" s="164">
        <f>+E92</f>
        <v>17592481.850000001</v>
      </c>
      <c r="F91" s="165">
        <f t="shared" si="1"/>
        <v>99.605833111577908</v>
      </c>
    </row>
    <row r="92" spans="1:6" x14ac:dyDescent="0.25">
      <c r="A92" s="174" t="s">
        <v>167</v>
      </c>
      <c r="B92" s="174" t="s">
        <v>168</v>
      </c>
      <c r="C92" s="213">
        <f>+C93</f>
        <v>17662100</v>
      </c>
      <c r="D92" s="179"/>
      <c r="E92" s="177">
        <f>+E93</f>
        <v>17592481.850000001</v>
      </c>
      <c r="F92" s="178">
        <f t="shared" si="1"/>
        <v>99.605833111577908</v>
      </c>
    </row>
    <row r="93" spans="1:6" x14ac:dyDescent="0.25">
      <c r="A93" s="180" t="s">
        <v>169</v>
      </c>
      <c r="B93" s="180" t="s">
        <v>170</v>
      </c>
      <c r="C93" s="214">
        <f>+C94+C98+C124+C128</f>
        <v>17662100</v>
      </c>
      <c r="D93" s="185"/>
      <c r="E93" s="183">
        <f>+E94+E98+E124+E128+E130</f>
        <v>17592481.850000001</v>
      </c>
      <c r="F93" s="184">
        <f t="shared" si="1"/>
        <v>99.605833111577908</v>
      </c>
    </row>
    <row r="94" spans="1:6" x14ac:dyDescent="0.25">
      <c r="A94" s="19" t="s">
        <v>174</v>
      </c>
      <c r="B94" s="19" t="s">
        <v>175</v>
      </c>
      <c r="C94" s="215">
        <f>+C95+C96+C97</f>
        <v>15330800</v>
      </c>
      <c r="D94" s="18"/>
      <c r="E94" s="159">
        <f>+E95+E96+E97</f>
        <v>15155957.25</v>
      </c>
      <c r="F94" s="160">
        <f t="shared" si="1"/>
        <v>98.859532770631674</v>
      </c>
    </row>
    <row r="95" spans="1:6" x14ac:dyDescent="0.25">
      <c r="A95" s="19" t="s">
        <v>176</v>
      </c>
      <c r="B95" s="19" t="s">
        <v>177</v>
      </c>
      <c r="C95" s="215">
        <v>12860600</v>
      </c>
      <c r="D95" s="18"/>
      <c r="E95" s="159">
        <v>12957163.48</v>
      </c>
      <c r="F95" s="160">
        <f t="shared" si="1"/>
        <v>100.7508473943673</v>
      </c>
    </row>
    <row r="96" spans="1:6" x14ac:dyDescent="0.25">
      <c r="A96" s="19" t="s">
        <v>203</v>
      </c>
      <c r="B96" s="19" t="s">
        <v>204</v>
      </c>
      <c r="C96" s="215">
        <v>263200</v>
      </c>
      <c r="D96" s="18"/>
      <c r="E96" s="159">
        <v>225143.24</v>
      </c>
      <c r="F96" s="160">
        <f t="shared" si="1"/>
        <v>85.540744680851049</v>
      </c>
    </row>
    <row r="97" spans="1:6" x14ac:dyDescent="0.25">
      <c r="A97" s="19" t="s">
        <v>178</v>
      </c>
      <c r="B97" s="19" t="s">
        <v>179</v>
      </c>
      <c r="C97" s="215">
        <v>2207000</v>
      </c>
      <c r="D97" s="18"/>
      <c r="E97" s="159">
        <v>1973650.53</v>
      </c>
      <c r="F97" s="160">
        <f t="shared" si="1"/>
        <v>89.426847757136386</v>
      </c>
    </row>
    <row r="98" spans="1:6" x14ac:dyDescent="0.25">
      <c r="A98" s="19" t="s">
        <v>180</v>
      </c>
      <c r="B98" s="19" t="s">
        <v>181</v>
      </c>
      <c r="C98" s="215">
        <f>SUM(C99:C123)</f>
        <v>2107800</v>
      </c>
      <c r="D98" s="18"/>
      <c r="E98" s="159">
        <f>SUM(E99:E123)</f>
        <v>2124594.71</v>
      </c>
      <c r="F98" s="160">
        <f t="shared" si="1"/>
        <v>100.79678859474332</v>
      </c>
    </row>
    <row r="99" spans="1:6" x14ac:dyDescent="0.25">
      <c r="A99" s="19" t="s">
        <v>233</v>
      </c>
      <c r="B99" s="19" t="s">
        <v>234</v>
      </c>
      <c r="C99" s="215">
        <v>53000</v>
      </c>
      <c r="D99" s="18"/>
      <c r="E99" s="159">
        <v>64938.17</v>
      </c>
      <c r="F99" s="160">
        <f t="shared" si="1"/>
        <v>122.52484905660377</v>
      </c>
    </row>
    <row r="100" spans="1:6" x14ac:dyDescent="0.25">
      <c r="A100" s="19" t="s">
        <v>235</v>
      </c>
      <c r="B100" s="19" t="s">
        <v>236</v>
      </c>
      <c r="C100" s="215">
        <v>331400</v>
      </c>
      <c r="D100" s="18"/>
      <c r="E100" s="159">
        <v>352441.06</v>
      </c>
      <c r="F100" s="160">
        <f t="shared" si="1"/>
        <v>106.34914302957152</v>
      </c>
    </row>
    <row r="101" spans="1:6" x14ac:dyDescent="0.25">
      <c r="A101" s="19" t="s">
        <v>237</v>
      </c>
      <c r="B101" s="19" t="s">
        <v>238</v>
      </c>
      <c r="C101" s="215">
        <v>14300</v>
      </c>
      <c r="D101" s="18"/>
      <c r="E101" s="159">
        <v>27260.400000000001</v>
      </c>
      <c r="F101" s="160">
        <f t="shared" si="1"/>
        <v>190.63216783216782</v>
      </c>
    </row>
    <row r="102" spans="1:6" x14ac:dyDescent="0.25">
      <c r="A102" s="19" t="s">
        <v>239</v>
      </c>
      <c r="B102" s="19" t="s">
        <v>240</v>
      </c>
      <c r="C102" s="215">
        <v>47400</v>
      </c>
      <c r="D102" s="18"/>
      <c r="E102" s="159">
        <v>52062.69</v>
      </c>
      <c r="F102" s="160">
        <f t="shared" si="1"/>
        <v>109.83689873417721</v>
      </c>
    </row>
    <row r="103" spans="1:6" x14ac:dyDescent="0.25">
      <c r="A103" s="19" t="s">
        <v>182</v>
      </c>
      <c r="B103" s="19" t="s">
        <v>183</v>
      </c>
      <c r="C103" s="215">
        <v>135000</v>
      </c>
      <c r="D103" s="18"/>
      <c r="E103" s="159">
        <v>141481.17000000001</v>
      </c>
      <c r="F103" s="160">
        <f t="shared" si="1"/>
        <v>104.80086666666668</v>
      </c>
    </row>
    <row r="104" spans="1:6" x14ac:dyDescent="0.25">
      <c r="A104" s="19" t="s">
        <v>241</v>
      </c>
      <c r="B104" s="19" t="s">
        <v>242</v>
      </c>
      <c r="C104" s="215">
        <v>543680</v>
      </c>
      <c r="D104" s="18"/>
      <c r="E104" s="159">
        <v>522631.78</v>
      </c>
      <c r="F104" s="160">
        <f t="shared" si="1"/>
        <v>96.128564596821661</v>
      </c>
    </row>
    <row r="105" spans="1:6" x14ac:dyDescent="0.25">
      <c r="A105" s="19" t="s">
        <v>205</v>
      </c>
      <c r="B105" s="19" t="s">
        <v>206</v>
      </c>
      <c r="C105" s="215">
        <v>75390</v>
      </c>
      <c r="D105" s="18"/>
      <c r="E105" s="159">
        <v>61068.94</v>
      </c>
      <c r="F105" s="160">
        <f t="shared" si="1"/>
        <v>81.004032365035144</v>
      </c>
    </row>
    <row r="106" spans="1:6" x14ac:dyDescent="0.25">
      <c r="A106" s="19" t="s">
        <v>243</v>
      </c>
      <c r="B106" s="19" t="s">
        <v>244</v>
      </c>
      <c r="C106" s="215">
        <v>78000</v>
      </c>
      <c r="D106" s="18"/>
      <c r="E106" s="159">
        <v>95305.79</v>
      </c>
      <c r="F106" s="160">
        <f t="shared" si="1"/>
        <v>122.18691025641024</v>
      </c>
    </row>
    <row r="107" spans="1:6" x14ac:dyDescent="0.25">
      <c r="A107" s="19" t="s">
        <v>207</v>
      </c>
      <c r="B107" s="19" t="s">
        <v>208</v>
      </c>
      <c r="C107" s="215">
        <v>25000</v>
      </c>
      <c r="D107" s="18"/>
      <c r="E107" s="159">
        <v>33742.32</v>
      </c>
      <c r="F107" s="160">
        <f t="shared" si="1"/>
        <v>134.96928</v>
      </c>
    </row>
    <row r="108" spans="1:6" x14ac:dyDescent="0.25">
      <c r="A108" s="19" t="s">
        <v>245</v>
      </c>
      <c r="B108" s="19" t="s">
        <v>246</v>
      </c>
      <c r="C108" s="215">
        <v>39500</v>
      </c>
      <c r="D108" s="18"/>
      <c r="E108" s="159">
        <v>38364.78</v>
      </c>
      <c r="F108" s="160">
        <f t="shared" si="1"/>
        <v>97.126025316455696</v>
      </c>
    </row>
    <row r="109" spans="1:6" x14ac:dyDescent="0.25">
      <c r="A109" s="19" t="s">
        <v>184</v>
      </c>
      <c r="B109" s="19" t="s">
        <v>185</v>
      </c>
      <c r="C109" s="215">
        <v>198180</v>
      </c>
      <c r="D109" s="18"/>
      <c r="E109" s="159">
        <v>151839.59</v>
      </c>
      <c r="F109" s="160">
        <f t="shared" si="1"/>
        <v>76.61700978908064</v>
      </c>
    </row>
    <row r="110" spans="1:6" x14ac:dyDescent="0.25">
      <c r="A110" s="19" t="s">
        <v>247</v>
      </c>
      <c r="B110" s="19" t="s">
        <v>248</v>
      </c>
      <c r="C110" s="215">
        <v>2100</v>
      </c>
      <c r="D110" s="18"/>
      <c r="E110" s="159">
        <v>2189.5</v>
      </c>
      <c r="F110" s="160">
        <f t="shared" si="1"/>
        <v>104.26190476190476</v>
      </c>
    </row>
    <row r="111" spans="1:6" x14ac:dyDescent="0.25">
      <c r="A111" s="19" t="s">
        <v>249</v>
      </c>
      <c r="B111" s="19" t="s">
        <v>250</v>
      </c>
      <c r="C111" s="215">
        <v>67450</v>
      </c>
      <c r="D111" s="18"/>
      <c r="E111" s="159">
        <v>44954.79</v>
      </c>
      <c r="F111" s="160">
        <f t="shared" si="1"/>
        <v>66.649058561897704</v>
      </c>
    </row>
    <row r="112" spans="1:6" x14ac:dyDescent="0.25">
      <c r="A112" s="19" t="s">
        <v>251</v>
      </c>
      <c r="B112" s="19" t="s">
        <v>252</v>
      </c>
      <c r="C112" s="215">
        <v>22300</v>
      </c>
      <c r="D112" s="18"/>
      <c r="E112" s="159">
        <v>20847.97</v>
      </c>
      <c r="F112" s="160">
        <f t="shared" si="1"/>
        <v>93.488654708520187</v>
      </c>
    </row>
    <row r="113" spans="1:6" x14ac:dyDescent="0.25">
      <c r="A113" s="19" t="s">
        <v>209</v>
      </c>
      <c r="B113" s="19" t="s">
        <v>210</v>
      </c>
      <c r="C113" s="215">
        <v>6000</v>
      </c>
      <c r="D113" s="18"/>
      <c r="E113" s="159">
        <v>5239.49</v>
      </c>
      <c r="F113" s="160">
        <f t="shared" si="1"/>
        <v>87.324833333333331</v>
      </c>
    </row>
    <row r="114" spans="1:6" x14ac:dyDescent="0.25">
      <c r="A114" s="19" t="s">
        <v>211</v>
      </c>
      <c r="B114" s="19" t="s">
        <v>212</v>
      </c>
      <c r="C114" s="215">
        <v>87800</v>
      </c>
      <c r="D114" s="18"/>
      <c r="E114" s="159">
        <v>98973.11</v>
      </c>
      <c r="F114" s="160">
        <f t="shared" si="1"/>
        <v>112.72563781321185</v>
      </c>
    </row>
    <row r="115" spans="1:6" x14ac:dyDescent="0.25">
      <c r="A115" s="19" t="s">
        <v>253</v>
      </c>
      <c r="B115" s="19" t="s">
        <v>254</v>
      </c>
      <c r="C115" s="215">
        <v>40300</v>
      </c>
      <c r="D115" s="18"/>
      <c r="E115" s="159">
        <v>19186.07</v>
      </c>
      <c r="F115" s="160">
        <f t="shared" si="1"/>
        <v>47.608114143920595</v>
      </c>
    </row>
    <row r="116" spans="1:6" x14ac:dyDescent="0.25">
      <c r="A116" s="19" t="s">
        <v>255</v>
      </c>
      <c r="B116" s="19" t="s">
        <v>256</v>
      </c>
      <c r="C116" s="215">
        <v>93600</v>
      </c>
      <c r="D116" s="18"/>
      <c r="E116" s="159">
        <v>104031.95</v>
      </c>
      <c r="F116" s="160">
        <f t="shared" si="1"/>
        <v>111.14524572649573</v>
      </c>
    </row>
    <row r="117" spans="1:6" ht="30" x14ac:dyDescent="0.25">
      <c r="A117" s="19" t="s">
        <v>257</v>
      </c>
      <c r="B117" s="19" t="s">
        <v>258</v>
      </c>
      <c r="C117" s="215">
        <v>10200</v>
      </c>
      <c r="D117" s="18"/>
      <c r="E117" s="159">
        <v>10218.280000000001</v>
      </c>
      <c r="F117" s="160">
        <f t="shared" si="1"/>
        <v>100.17921568627453</v>
      </c>
    </row>
    <row r="118" spans="1:6" x14ac:dyDescent="0.25">
      <c r="A118" s="19" t="s">
        <v>259</v>
      </c>
      <c r="B118" s="19" t="s">
        <v>260</v>
      </c>
      <c r="C118" s="215">
        <v>108400</v>
      </c>
      <c r="D118" s="18"/>
      <c r="E118" s="159">
        <v>130111.22</v>
      </c>
      <c r="F118" s="160">
        <f t="shared" si="1"/>
        <v>120.02880073800739</v>
      </c>
    </row>
    <row r="119" spans="1:6" x14ac:dyDescent="0.25">
      <c r="A119" s="19" t="s">
        <v>261</v>
      </c>
      <c r="B119" s="19" t="s">
        <v>262</v>
      </c>
      <c r="C119" s="215">
        <v>4000</v>
      </c>
      <c r="D119" s="18"/>
      <c r="E119" s="159">
        <v>3777.46</v>
      </c>
      <c r="F119" s="160">
        <f t="shared" si="1"/>
        <v>94.436499999999995</v>
      </c>
    </row>
    <row r="120" spans="1:6" x14ac:dyDescent="0.25">
      <c r="A120" s="19" t="s">
        <v>263</v>
      </c>
      <c r="B120" s="19" t="s">
        <v>264</v>
      </c>
      <c r="C120" s="215">
        <v>4000</v>
      </c>
      <c r="D120" s="18"/>
      <c r="E120" s="159">
        <v>3819.15</v>
      </c>
      <c r="F120" s="160">
        <f t="shared" si="1"/>
        <v>95.478750000000005</v>
      </c>
    </row>
    <row r="121" spans="1:6" x14ac:dyDescent="0.25">
      <c r="A121" s="19" t="s">
        <v>265</v>
      </c>
      <c r="B121" s="19" t="s">
        <v>266</v>
      </c>
      <c r="C121" s="215">
        <v>21700</v>
      </c>
      <c r="D121" s="18"/>
      <c r="E121" s="159">
        <v>20237.59</v>
      </c>
      <c r="F121" s="160">
        <f t="shared" si="1"/>
        <v>93.260783410138245</v>
      </c>
    </row>
    <row r="122" spans="1:6" x14ac:dyDescent="0.25">
      <c r="A122" s="19" t="s">
        <v>213</v>
      </c>
      <c r="B122" s="19" t="s">
        <v>214</v>
      </c>
      <c r="C122" s="215">
        <v>90000</v>
      </c>
      <c r="D122" s="18"/>
      <c r="E122" s="159">
        <v>110851.52</v>
      </c>
      <c r="F122" s="160">
        <f t="shared" si="1"/>
        <v>123.16835555555556</v>
      </c>
    </row>
    <row r="123" spans="1:6" x14ac:dyDescent="0.25">
      <c r="A123" s="19" t="s">
        <v>267</v>
      </c>
      <c r="B123" s="19" t="s">
        <v>268</v>
      </c>
      <c r="C123" s="215">
        <v>9100</v>
      </c>
      <c r="D123" s="18"/>
      <c r="E123" s="159">
        <v>9019.92</v>
      </c>
      <c r="F123" s="160">
        <f t="shared" si="1"/>
        <v>99.11999999999999</v>
      </c>
    </row>
    <row r="124" spans="1:6" x14ac:dyDescent="0.25">
      <c r="A124" s="19" t="s">
        <v>186</v>
      </c>
      <c r="B124" s="19" t="s">
        <v>187</v>
      </c>
      <c r="C124" s="215">
        <f>+C125+C126</f>
        <v>3500</v>
      </c>
      <c r="D124" s="18"/>
      <c r="E124" s="159">
        <f>+E125+E126+E127</f>
        <v>17221.86</v>
      </c>
      <c r="F124" s="160">
        <f t="shared" si="1"/>
        <v>492.05314285714286</v>
      </c>
    </row>
    <row r="125" spans="1:6" ht="30" x14ac:dyDescent="0.25">
      <c r="A125" s="19" t="s">
        <v>188</v>
      </c>
      <c r="B125" s="19" t="s">
        <v>189</v>
      </c>
      <c r="C125" s="215"/>
      <c r="D125" s="18"/>
      <c r="E125" s="159">
        <v>0.86</v>
      </c>
      <c r="F125" s="160" t="str">
        <f t="shared" si="1"/>
        <v/>
      </c>
    </row>
    <row r="126" spans="1:6" x14ac:dyDescent="0.25">
      <c r="A126" s="19" t="s">
        <v>190</v>
      </c>
      <c r="B126" s="19" t="s">
        <v>191</v>
      </c>
      <c r="C126" s="215">
        <v>3500</v>
      </c>
      <c r="D126" s="18"/>
      <c r="E126" s="159">
        <v>3214.6</v>
      </c>
      <c r="F126" s="160">
        <f t="shared" si="1"/>
        <v>91.84571428571428</v>
      </c>
    </row>
    <row r="127" spans="1:6" x14ac:dyDescent="0.25">
      <c r="A127" s="207">
        <v>3433</v>
      </c>
      <c r="B127" s="19" t="s">
        <v>218</v>
      </c>
      <c r="C127" s="215"/>
      <c r="D127" s="18"/>
      <c r="E127" s="159">
        <v>14006.4</v>
      </c>
      <c r="F127" s="160"/>
    </row>
    <row r="128" spans="1:6" x14ac:dyDescent="0.25">
      <c r="A128" s="19" t="s">
        <v>219</v>
      </c>
      <c r="B128" s="19" t="s">
        <v>220</v>
      </c>
      <c r="C128" s="215">
        <f>+C129</f>
        <v>220000</v>
      </c>
      <c r="D128" s="18"/>
      <c r="E128" s="159">
        <f>+E129</f>
        <v>288027.59000000003</v>
      </c>
      <c r="F128" s="160">
        <f t="shared" si="1"/>
        <v>130.92163181818185</v>
      </c>
    </row>
    <row r="129" spans="1:10" x14ac:dyDescent="0.25">
      <c r="A129" s="19" t="s">
        <v>223</v>
      </c>
      <c r="B129" s="19" t="s">
        <v>224</v>
      </c>
      <c r="C129" s="215">
        <v>220000</v>
      </c>
      <c r="D129" s="18"/>
      <c r="E129" s="159">
        <v>288027.59000000003</v>
      </c>
      <c r="F129" s="160">
        <f t="shared" si="1"/>
        <v>130.92163181818185</v>
      </c>
    </row>
    <row r="130" spans="1:10" x14ac:dyDescent="0.25">
      <c r="A130" s="207">
        <v>42</v>
      </c>
      <c r="B130" s="19" t="s">
        <v>193</v>
      </c>
      <c r="C130" s="215"/>
      <c r="D130" s="18"/>
      <c r="E130" s="159">
        <f>+E131+E132+E133</f>
        <v>6680.44</v>
      </c>
      <c r="F130" s="160"/>
    </row>
    <row r="131" spans="1:10" x14ac:dyDescent="0.25">
      <c r="A131" s="207">
        <v>4221</v>
      </c>
      <c r="B131" s="19" t="s">
        <v>195</v>
      </c>
      <c r="C131" s="215"/>
      <c r="D131" s="18"/>
      <c r="E131" s="159">
        <v>4616.6899999999996</v>
      </c>
      <c r="F131" s="160"/>
    </row>
    <row r="132" spans="1:10" x14ac:dyDescent="0.25">
      <c r="A132" s="207">
        <v>4224</v>
      </c>
      <c r="B132" s="19" t="s">
        <v>197</v>
      </c>
      <c r="C132" s="157"/>
      <c r="D132" s="18"/>
      <c r="E132" s="159">
        <v>1056.25</v>
      </c>
      <c r="F132" s="160"/>
    </row>
    <row r="133" spans="1:10" x14ac:dyDescent="0.25">
      <c r="A133" s="207">
        <v>4227</v>
      </c>
      <c r="B133" s="19" t="s">
        <v>232</v>
      </c>
      <c r="C133" s="157"/>
      <c r="D133" s="18"/>
      <c r="E133" s="159">
        <v>1007.5</v>
      </c>
      <c r="F133" s="160"/>
    </row>
    <row r="134" spans="1:10" x14ac:dyDescent="0.25">
      <c r="A134" s="166" t="s">
        <v>152</v>
      </c>
      <c r="B134" s="166" t="s">
        <v>153</v>
      </c>
      <c r="C134" s="216">
        <f>+C135+C152+C157+C160</f>
        <v>1231300</v>
      </c>
      <c r="D134" s="171"/>
      <c r="E134" s="169">
        <f>+E135+E152+E160</f>
        <v>1304563.6499999999</v>
      </c>
      <c r="F134" s="170">
        <f t="shared" ref="F134:F188" si="2">IFERROR($E134/C134*100,"")</f>
        <v>105.95010557946884</v>
      </c>
      <c r="J134" s="190"/>
    </row>
    <row r="135" spans="1:10" x14ac:dyDescent="0.25">
      <c r="A135" s="161" t="s">
        <v>154</v>
      </c>
      <c r="B135" s="161" t="s">
        <v>155</v>
      </c>
      <c r="C135" s="216">
        <f>+C136</f>
        <v>266200</v>
      </c>
      <c r="D135" s="172"/>
      <c r="E135" s="164">
        <f>+E136</f>
        <v>156734.22999999998</v>
      </c>
      <c r="F135" s="165">
        <f t="shared" si="2"/>
        <v>58.878373403456038</v>
      </c>
    </row>
    <row r="136" spans="1:10" x14ac:dyDescent="0.25">
      <c r="A136" s="174" t="s">
        <v>167</v>
      </c>
      <c r="B136" s="174" t="s">
        <v>168</v>
      </c>
      <c r="C136" s="213">
        <f>+C137</f>
        <v>266200</v>
      </c>
      <c r="D136" s="179"/>
      <c r="E136" s="177">
        <f>+E137</f>
        <v>156734.22999999998</v>
      </c>
      <c r="F136" s="178">
        <f t="shared" si="2"/>
        <v>58.878373403456038</v>
      </c>
    </row>
    <row r="137" spans="1:10" x14ac:dyDescent="0.25">
      <c r="A137" s="180" t="s">
        <v>169</v>
      </c>
      <c r="B137" s="180" t="s">
        <v>170</v>
      </c>
      <c r="C137" s="214">
        <f>+C138+C150</f>
        <v>266200</v>
      </c>
      <c r="D137" s="185"/>
      <c r="E137" s="183">
        <f>+E138+E150</f>
        <v>156734.22999999998</v>
      </c>
      <c r="F137" s="184">
        <f t="shared" si="2"/>
        <v>58.878373403456038</v>
      </c>
    </row>
    <row r="138" spans="1:10" x14ac:dyDescent="0.25">
      <c r="A138" s="19" t="s">
        <v>180</v>
      </c>
      <c r="B138" s="19" t="s">
        <v>181</v>
      </c>
      <c r="C138" s="215">
        <f>+C139+C140+C141+C142+C143+C144</f>
        <v>260250</v>
      </c>
      <c r="D138" s="18"/>
      <c r="E138" s="159">
        <f>SUM(E139:E149)</f>
        <v>150777.97999999998</v>
      </c>
      <c r="F138" s="160">
        <f t="shared" si="2"/>
        <v>57.935823246877995</v>
      </c>
    </row>
    <row r="139" spans="1:10" x14ac:dyDescent="0.25">
      <c r="A139" s="19" t="s">
        <v>239</v>
      </c>
      <c r="B139" s="19" t="s">
        <v>240</v>
      </c>
      <c r="C139" s="215">
        <v>21100</v>
      </c>
      <c r="D139" s="18"/>
      <c r="E139" s="159">
        <v>17482.52</v>
      </c>
      <c r="F139" s="160">
        <f t="shared" si="2"/>
        <v>82.855545023696692</v>
      </c>
    </row>
    <row r="140" spans="1:10" x14ac:dyDescent="0.25">
      <c r="A140" s="19" t="s">
        <v>182</v>
      </c>
      <c r="B140" s="19" t="s">
        <v>183</v>
      </c>
      <c r="C140" s="215">
        <v>40300</v>
      </c>
      <c r="D140" s="18"/>
      <c r="E140" s="159">
        <v>52008.63</v>
      </c>
      <c r="F140" s="160">
        <f t="shared" si="2"/>
        <v>129.0536724565757</v>
      </c>
    </row>
    <row r="141" spans="1:10" x14ac:dyDescent="0.25">
      <c r="A141" s="19" t="s">
        <v>241</v>
      </c>
      <c r="B141" s="19" t="s">
        <v>242</v>
      </c>
      <c r="C141" s="215">
        <v>170620</v>
      </c>
      <c r="D141" s="18"/>
      <c r="E141" s="159">
        <v>76394.64</v>
      </c>
      <c r="F141" s="160">
        <f t="shared" si="2"/>
        <v>44.774727464541087</v>
      </c>
    </row>
    <row r="142" spans="1:10" x14ac:dyDescent="0.25">
      <c r="A142" s="19" t="s">
        <v>205</v>
      </c>
      <c r="B142" s="19" t="s">
        <v>206</v>
      </c>
      <c r="C142" s="215">
        <v>720</v>
      </c>
      <c r="D142" s="18"/>
      <c r="E142" s="159">
        <v>879.69</v>
      </c>
      <c r="F142" s="160">
        <f t="shared" si="2"/>
        <v>122.17916666666669</v>
      </c>
    </row>
    <row r="143" spans="1:10" x14ac:dyDescent="0.25">
      <c r="A143" s="207">
        <v>3225</v>
      </c>
      <c r="B143" s="19" t="s">
        <v>244</v>
      </c>
      <c r="C143" s="215">
        <v>2510</v>
      </c>
      <c r="D143" s="18"/>
      <c r="E143" s="159">
        <v>4012.5</v>
      </c>
      <c r="F143" s="160">
        <f t="shared" si="2"/>
        <v>159.86055776892428</v>
      </c>
    </row>
    <row r="144" spans="1:10" x14ac:dyDescent="0.25">
      <c r="A144" s="19" t="s">
        <v>207</v>
      </c>
      <c r="B144" s="19" t="s">
        <v>208</v>
      </c>
      <c r="C144" s="215">
        <v>25000</v>
      </c>
      <c r="D144" s="18"/>
      <c r="E144" s="159"/>
      <c r="F144" s="160">
        <f t="shared" si="2"/>
        <v>0</v>
      </c>
    </row>
    <row r="145" spans="1:6" x14ac:dyDescent="0.25">
      <c r="A145" s="19" t="s">
        <v>265</v>
      </c>
      <c r="B145" s="19" t="s">
        <v>266</v>
      </c>
      <c r="C145" s="215"/>
      <c r="D145" s="18"/>
      <c r="E145" s="159"/>
      <c r="F145" s="160" t="str">
        <f t="shared" si="2"/>
        <v/>
      </c>
    </row>
    <row r="146" spans="1:6" x14ac:dyDescent="0.25">
      <c r="A146" s="19" t="s">
        <v>213</v>
      </c>
      <c r="B146" s="19" t="s">
        <v>214</v>
      </c>
      <c r="C146" s="215"/>
      <c r="D146" s="18"/>
      <c r="E146" s="159"/>
      <c r="F146" s="160" t="str">
        <f t="shared" si="2"/>
        <v/>
      </c>
    </row>
    <row r="147" spans="1:6" x14ac:dyDescent="0.25">
      <c r="A147" s="19" t="s">
        <v>219</v>
      </c>
      <c r="B147" s="19" t="s">
        <v>220</v>
      </c>
      <c r="C147" s="215"/>
      <c r="D147" s="18"/>
      <c r="E147" s="159"/>
      <c r="F147" s="160" t="str">
        <f t="shared" si="2"/>
        <v/>
      </c>
    </row>
    <row r="148" spans="1:6" x14ac:dyDescent="0.25">
      <c r="A148" s="19" t="s">
        <v>221</v>
      </c>
      <c r="B148" s="19" t="s">
        <v>222</v>
      </c>
      <c r="C148" s="215"/>
      <c r="D148" s="18"/>
      <c r="E148" s="159"/>
      <c r="F148" s="160" t="str">
        <f t="shared" si="2"/>
        <v/>
      </c>
    </row>
    <row r="149" spans="1:6" x14ac:dyDescent="0.25">
      <c r="A149" s="19" t="s">
        <v>223</v>
      </c>
      <c r="B149" s="19" t="s">
        <v>224</v>
      </c>
      <c r="C149" s="215"/>
      <c r="D149" s="18"/>
      <c r="E149" s="159">
        <v>0</v>
      </c>
      <c r="F149" s="160" t="str">
        <f t="shared" si="2"/>
        <v/>
      </c>
    </row>
    <row r="150" spans="1:6" x14ac:dyDescent="0.25">
      <c r="A150" s="207">
        <v>42</v>
      </c>
      <c r="B150" s="19" t="s">
        <v>193</v>
      </c>
      <c r="C150" s="215">
        <f>+C151</f>
        <v>5950</v>
      </c>
      <c r="D150" s="18"/>
      <c r="E150" s="159">
        <f>+E151</f>
        <v>5956.25</v>
      </c>
      <c r="F150" s="160"/>
    </row>
    <row r="151" spans="1:6" x14ac:dyDescent="0.25">
      <c r="A151" s="207">
        <v>4224</v>
      </c>
      <c r="B151" s="19" t="s">
        <v>197</v>
      </c>
      <c r="C151" s="215">
        <v>5950</v>
      </c>
      <c r="D151" s="18"/>
      <c r="E151" s="159">
        <v>5956.25</v>
      </c>
      <c r="F151" s="160"/>
    </row>
    <row r="152" spans="1:6" x14ac:dyDescent="0.25">
      <c r="A152" s="161" t="s">
        <v>313</v>
      </c>
      <c r="B152" s="161" t="s">
        <v>314</v>
      </c>
      <c r="C152" s="212">
        <f>+C153</f>
        <v>603800</v>
      </c>
      <c r="D152" s="172"/>
      <c r="E152" s="164">
        <f>+E153</f>
        <v>603756.43999999994</v>
      </c>
      <c r="F152" s="165">
        <f t="shared" si="2"/>
        <v>99.992785690626036</v>
      </c>
    </row>
    <row r="153" spans="1:6" x14ac:dyDescent="0.25">
      <c r="A153" s="174" t="s">
        <v>167</v>
      </c>
      <c r="B153" s="174" t="s">
        <v>168</v>
      </c>
      <c r="C153" s="213">
        <f>+C154</f>
        <v>603800</v>
      </c>
      <c r="D153" s="179"/>
      <c r="E153" s="177">
        <f>+E154</f>
        <v>603756.43999999994</v>
      </c>
      <c r="F153" s="178">
        <f t="shared" si="2"/>
        <v>99.992785690626036</v>
      </c>
    </row>
    <row r="154" spans="1:6" x14ac:dyDescent="0.25">
      <c r="A154" s="180" t="s">
        <v>169</v>
      </c>
      <c r="B154" s="180" t="s">
        <v>170</v>
      </c>
      <c r="C154" s="214">
        <f>+C155</f>
        <v>603800</v>
      </c>
      <c r="D154" s="185"/>
      <c r="E154" s="183">
        <f>+E155</f>
        <v>603756.43999999994</v>
      </c>
      <c r="F154" s="184">
        <f t="shared" si="2"/>
        <v>99.992785690626036</v>
      </c>
    </row>
    <row r="155" spans="1:6" x14ac:dyDescent="0.25">
      <c r="A155" s="19" t="s">
        <v>174</v>
      </c>
      <c r="B155" s="19" t="s">
        <v>175</v>
      </c>
      <c r="C155" s="215">
        <f>+C156</f>
        <v>603800</v>
      </c>
      <c r="D155" s="18"/>
      <c r="E155" s="159">
        <f>+E156</f>
        <v>603756.43999999994</v>
      </c>
      <c r="F155" s="160">
        <f t="shared" si="2"/>
        <v>99.992785690626036</v>
      </c>
    </row>
    <row r="156" spans="1:6" x14ac:dyDescent="0.25">
      <c r="A156" s="19" t="s">
        <v>176</v>
      </c>
      <c r="B156" s="19" t="s">
        <v>177</v>
      </c>
      <c r="C156" s="215">
        <v>603800</v>
      </c>
      <c r="D156" s="18"/>
      <c r="E156" s="159">
        <v>603756.43999999994</v>
      </c>
      <c r="F156" s="160">
        <f t="shared" si="2"/>
        <v>99.992785690626036</v>
      </c>
    </row>
    <row r="157" spans="1:6" x14ac:dyDescent="0.25">
      <c r="A157" s="161" t="s">
        <v>331</v>
      </c>
      <c r="B157" s="161" t="s">
        <v>332</v>
      </c>
      <c r="C157" s="212">
        <f>+C158</f>
        <v>9800</v>
      </c>
      <c r="D157" s="172"/>
      <c r="E157" s="164">
        <f>+E158</f>
        <v>0</v>
      </c>
      <c r="F157" s="165">
        <f t="shared" ref="F157" si="3">IFERROR($E157/C157*100,"")</f>
        <v>0</v>
      </c>
    </row>
    <row r="158" spans="1:6" x14ac:dyDescent="0.25">
      <c r="A158" s="207">
        <v>31</v>
      </c>
      <c r="B158" s="19" t="s">
        <v>175</v>
      </c>
      <c r="C158" s="215">
        <f>+C159</f>
        <v>9800</v>
      </c>
      <c r="D158" s="18"/>
      <c r="E158" s="159"/>
      <c r="F158" s="160"/>
    </row>
    <row r="159" spans="1:6" x14ac:dyDescent="0.25">
      <c r="A159" s="207">
        <v>3111</v>
      </c>
      <c r="B159" s="19" t="s">
        <v>177</v>
      </c>
      <c r="C159" s="215">
        <v>9800</v>
      </c>
      <c r="D159" s="18"/>
      <c r="E159" s="159"/>
      <c r="F159" s="160"/>
    </row>
    <row r="160" spans="1:6" ht="21" customHeight="1" x14ac:dyDescent="0.25">
      <c r="A160" s="161" t="s">
        <v>329</v>
      </c>
      <c r="B160" s="161" t="s">
        <v>330</v>
      </c>
      <c r="C160" s="212">
        <f>+C161+C165</f>
        <v>351500</v>
      </c>
      <c r="D160" s="172"/>
      <c r="E160" s="164">
        <f>+E161+E165</f>
        <v>544072.98</v>
      </c>
      <c r="F160" s="165">
        <f t="shared" si="2"/>
        <v>154.78605405405406</v>
      </c>
    </row>
    <row r="161" spans="1:6" x14ac:dyDescent="0.25">
      <c r="A161" s="19" t="s">
        <v>174</v>
      </c>
      <c r="B161" s="19" t="s">
        <v>175</v>
      </c>
      <c r="C161" s="215">
        <f>+C162+C163+C164</f>
        <v>289400</v>
      </c>
      <c r="D161" s="18"/>
      <c r="E161" s="159">
        <f>+E162+E163+E164</f>
        <v>475016.32</v>
      </c>
      <c r="F161" s="160">
        <f t="shared" si="2"/>
        <v>164.13832757429162</v>
      </c>
    </row>
    <row r="162" spans="1:6" x14ac:dyDescent="0.25">
      <c r="A162" s="19" t="s">
        <v>176</v>
      </c>
      <c r="B162" s="19" t="s">
        <v>177</v>
      </c>
      <c r="C162" s="215">
        <v>253000</v>
      </c>
      <c r="D162" s="18"/>
      <c r="E162" s="159">
        <v>397083.39</v>
      </c>
      <c r="F162" s="160">
        <f t="shared" si="2"/>
        <v>156.94995652173913</v>
      </c>
    </row>
    <row r="163" spans="1:6" x14ac:dyDescent="0.25">
      <c r="A163" s="19" t="s">
        <v>203</v>
      </c>
      <c r="B163" s="19" t="s">
        <v>204</v>
      </c>
      <c r="C163" s="215">
        <v>8400</v>
      </c>
      <c r="D163" s="18"/>
      <c r="E163" s="159">
        <v>12500</v>
      </c>
      <c r="F163" s="160">
        <f t="shared" si="2"/>
        <v>148.80952380952382</v>
      </c>
    </row>
    <row r="164" spans="1:6" x14ac:dyDescent="0.25">
      <c r="A164" s="19" t="s">
        <v>178</v>
      </c>
      <c r="B164" s="19" t="s">
        <v>179</v>
      </c>
      <c r="C164" s="215">
        <v>28000</v>
      </c>
      <c r="D164" s="18"/>
      <c r="E164" s="159">
        <v>65432.93</v>
      </c>
      <c r="F164" s="160">
        <f t="shared" si="2"/>
        <v>233.68903571428569</v>
      </c>
    </row>
    <row r="165" spans="1:6" x14ac:dyDescent="0.25">
      <c r="A165" s="19" t="s">
        <v>180</v>
      </c>
      <c r="B165" s="19" t="s">
        <v>181</v>
      </c>
      <c r="C165" s="215">
        <f>+C166+C167+C168+C169+C170</f>
        <v>62100</v>
      </c>
      <c r="D165" s="18"/>
      <c r="E165" s="159">
        <f>+E166+E167+E168+E169+E170</f>
        <v>69056.66</v>
      </c>
      <c r="F165" s="160">
        <f t="shared" si="2"/>
        <v>111.20235104669889</v>
      </c>
    </row>
    <row r="166" spans="1:6" x14ac:dyDescent="0.25">
      <c r="A166" s="207">
        <v>3211</v>
      </c>
      <c r="B166" s="19" t="s">
        <v>234</v>
      </c>
      <c r="C166" s="215"/>
      <c r="D166" s="18"/>
      <c r="E166" s="159">
        <v>2297.52</v>
      </c>
      <c r="F166" s="160"/>
    </row>
    <row r="167" spans="1:6" x14ac:dyDescent="0.25">
      <c r="A167" s="19" t="s">
        <v>235</v>
      </c>
      <c r="B167" s="19" t="s">
        <v>236</v>
      </c>
      <c r="C167" s="215">
        <v>14100</v>
      </c>
      <c r="D167" s="18"/>
      <c r="E167" s="159">
        <v>14292.48</v>
      </c>
      <c r="F167" s="160">
        <f t="shared" si="2"/>
        <v>101.36510638297874</v>
      </c>
    </row>
    <row r="168" spans="1:6" x14ac:dyDescent="0.25">
      <c r="A168" s="19" t="s">
        <v>237</v>
      </c>
      <c r="B168" s="19" t="s">
        <v>238</v>
      </c>
      <c r="C168" s="215">
        <v>48000</v>
      </c>
      <c r="D168" s="18"/>
      <c r="E168" s="159">
        <v>52207.01</v>
      </c>
      <c r="F168" s="160">
        <f t="shared" si="2"/>
        <v>108.76460416666667</v>
      </c>
    </row>
    <row r="169" spans="1:6" x14ac:dyDescent="0.25">
      <c r="A169" s="207">
        <v>3221</v>
      </c>
      <c r="B169" s="19" t="s">
        <v>240</v>
      </c>
      <c r="C169" s="215"/>
      <c r="D169" s="18"/>
      <c r="E169" s="159">
        <v>152.04</v>
      </c>
      <c r="F169" s="160" t="str">
        <f t="shared" si="2"/>
        <v/>
      </c>
    </row>
    <row r="170" spans="1:6" x14ac:dyDescent="0.25">
      <c r="A170" s="207">
        <v>3239</v>
      </c>
      <c r="B170" s="19" t="s">
        <v>256</v>
      </c>
      <c r="C170" s="215"/>
      <c r="D170" s="18"/>
      <c r="E170" s="159">
        <v>107.61</v>
      </c>
      <c r="F170" s="160" t="str">
        <f t="shared" si="2"/>
        <v/>
      </c>
    </row>
    <row r="171" spans="1:6" x14ac:dyDescent="0.25">
      <c r="A171" s="166" t="s">
        <v>156</v>
      </c>
      <c r="B171" s="166" t="s">
        <v>157</v>
      </c>
      <c r="C171" s="167"/>
      <c r="D171" s="171"/>
      <c r="E171" s="169">
        <v>0</v>
      </c>
      <c r="F171" s="170" t="str">
        <f t="shared" si="2"/>
        <v/>
      </c>
    </row>
    <row r="172" spans="1:6" x14ac:dyDescent="0.25">
      <c r="A172" s="161" t="s">
        <v>158</v>
      </c>
      <c r="B172" s="161" t="s">
        <v>157</v>
      </c>
      <c r="C172" s="162"/>
      <c r="D172" s="172"/>
      <c r="E172" s="164">
        <v>0</v>
      </c>
      <c r="F172" s="165" t="str">
        <f t="shared" si="2"/>
        <v/>
      </c>
    </row>
    <row r="173" spans="1:6" x14ac:dyDescent="0.25">
      <c r="A173" s="174" t="s">
        <v>167</v>
      </c>
      <c r="B173" s="174" t="s">
        <v>168</v>
      </c>
      <c r="C173" s="175"/>
      <c r="D173" s="179"/>
      <c r="E173" s="177">
        <v>0</v>
      </c>
      <c r="F173" s="178" t="str">
        <f t="shared" si="2"/>
        <v/>
      </c>
    </row>
    <row r="174" spans="1:6" x14ac:dyDescent="0.25">
      <c r="A174" s="180" t="s">
        <v>169</v>
      </c>
      <c r="B174" s="180" t="s">
        <v>170</v>
      </c>
      <c r="C174" s="181"/>
      <c r="D174" s="185"/>
      <c r="E174" s="183">
        <v>0</v>
      </c>
      <c r="F174" s="184" t="str">
        <f t="shared" si="2"/>
        <v/>
      </c>
    </row>
    <row r="175" spans="1:6" x14ac:dyDescent="0.25">
      <c r="A175" s="19" t="s">
        <v>180</v>
      </c>
      <c r="B175" s="19" t="s">
        <v>181</v>
      </c>
      <c r="C175" s="157"/>
      <c r="D175" s="18"/>
      <c r="E175" s="159">
        <v>0</v>
      </c>
      <c r="F175" s="160" t="str">
        <f t="shared" si="2"/>
        <v/>
      </c>
    </row>
    <row r="176" spans="1:6" x14ac:dyDescent="0.25">
      <c r="A176" s="19" t="s">
        <v>207</v>
      </c>
      <c r="B176" s="19" t="s">
        <v>208</v>
      </c>
      <c r="C176" s="157"/>
      <c r="D176" s="18"/>
      <c r="E176" s="159">
        <v>0</v>
      </c>
      <c r="F176" s="160" t="str">
        <f t="shared" si="2"/>
        <v/>
      </c>
    </row>
    <row r="177" spans="1:10" ht="13.5" customHeight="1" x14ac:dyDescent="0.25">
      <c r="A177" s="166" t="s">
        <v>159</v>
      </c>
      <c r="B177" s="166" t="s">
        <v>160</v>
      </c>
      <c r="C177" s="212">
        <f>+C179</f>
        <v>20000</v>
      </c>
      <c r="D177" s="171"/>
      <c r="E177" s="169">
        <f>+E179</f>
        <v>5864</v>
      </c>
      <c r="F177" s="170">
        <f t="shared" si="2"/>
        <v>29.32</v>
      </c>
    </row>
    <row r="178" spans="1:10" ht="15" customHeight="1" x14ac:dyDescent="0.25">
      <c r="A178" s="161" t="s">
        <v>161</v>
      </c>
      <c r="B178" s="161" t="s">
        <v>160</v>
      </c>
      <c r="C178" s="212">
        <f>+C179</f>
        <v>20000</v>
      </c>
      <c r="D178" s="172"/>
      <c r="E178" s="164">
        <f>+E179</f>
        <v>5864</v>
      </c>
      <c r="F178" s="165">
        <f t="shared" si="2"/>
        <v>29.32</v>
      </c>
    </row>
    <row r="179" spans="1:10" x14ac:dyDescent="0.25">
      <c r="A179" s="174" t="s">
        <v>167</v>
      </c>
      <c r="B179" s="174" t="s">
        <v>168</v>
      </c>
      <c r="C179" s="213">
        <f>+C180</f>
        <v>20000</v>
      </c>
      <c r="D179" s="179"/>
      <c r="E179" s="177">
        <f>+E180</f>
        <v>5864</v>
      </c>
      <c r="F179" s="178">
        <f t="shared" si="2"/>
        <v>29.32</v>
      </c>
    </row>
    <row r="180" spans="1:10" x14ac:dyDescent="0.25">
      <c r="A180" s="180" t="s">
        <v>169</v>
      </c>
      <c r="B180" s="180" t="s">
        <v>170</v>
      </c>
      <c r="C180" s="214">
        <f>+C181</f>
        <v>20000</v>
      </c>
      <c r="D180" s="185"/>
      <c r="E180" s="183">
        <f>+E181</f>
        <v>5864</v>
      </c>
      <c r="F180" s="184">
        <f t="shared" si="2"/>
        <v>29.32</v>
      </c>
    </row>
    <row r="181" spans="1:10" x14ac:dyDescent="0.25">
      <c r="A181" s="19" t="s">
        <v>180</v>
      </c>
      <c r="B181" s="19" t="s">
        <v>181</v>
      </c>
      <c r="C181" s="215">
        <f>+C182</f>
        <v>20000</v>
      </c>
      <c r="D181" s="18"/>
      <c r="E181" s="159">
        <f>+E182</f>
        <v>5864</v>
      </c>
      <c r="F181" s="160">
        <f t="shared" si="2"/>
        <v>29.32</v>
      </c>
    </row>
    <row r="182" spans="1:10" x14ac:dyDescent="0.25">
      <c r="A182" s="19" t="s">
        <v>184</v>
      </c>
      <c r="B182" s="19" t="s">
        <v>185</v>
      </c>
      <c r="C182" s="215">
        <v>20000</v>
      </c>
      <c r="D182" s="18"/>
      <c r="E182" s="159">
        <v>5864</v>
      </c>
      <c r="F182" s="160">
        <f t="shared" si="2"/>
        <v>29.32</v>
      </c>
    </row>
    <row r="183" spans="1:10" x14ac:dyDescent="0.25">
      <c r="A183" s="166" t="s">
        <v>163</v>
      </c>
      <c r="B183" s="166" t="s">
        <v>164</v>
      </c>
      <c r="C183" s="167"/>
      <c r="D183" s="171"/>
      <c r="E183" s="169">
        <v>0</v>
      </c>
      <c r="F183" s="170" t="str">
        <f t="shared" si="2"/>
        <v/>
      </c>
    </row>
    <row r="184" spans="1:10" x14ac:dyDescent="0.25">
      <c r="A184" s="161" t="s">
        <v>165</v>
      </c>
      <c r="B184" s="161" t="s">
        <v>166</v>
      </c>
      <c r="C184" s="162"/>
      <c r="D184" s="172"/>
      <c r="E184" s="164">
        <v>0</v>
      </c>
      <c r="F184" s="165" t="str">
        <f t="shared" si="2"/>
        <v/>
      </c>
    </row>
    <row r="185" spans="1:10" x14ac:dyDescent="0.25">
      <c r="A185" s="174" t="s">
        <v>167</v>
      </c>
      <c r="B185" s="174" t="s">
        <v>168</v>
      </c>
      <c r="C185" s="175"/>
      <c r="D185" s="179"/>
      <c r="E185" s="177">
        <v>0</v>
      </c>
      <c r="F185" s="178" t="str">
        <f t="shared" si="2"/>
        <v/>
      </c>
    </row>
    <row r="186" spans="1:10" x14ac:dyDescent="0.25">
      <c r="A186" s="180" t="s">
        <v>169</v>
      </c>
      <c r="B186" s="180" t="s">
        <v>170</v>
      </c>
      <c r="C186" s="214">
        <v>0</v>
      </c>
      <c r="D186" s="185"/>
      <c r="E186" s="183">
        <v>0</v>
      </c>
      <c r="F186" s="184" t="str">
        <f t="shared" si="2"/>
        <v/>
      </c>
    </row>
    <row r="187" spans="1:10" x14ac:dyDescent="0.25">
      <c r="A187" s="19" t="s">
        <v>192</v>
      </c>
      <c r="B187" s="19" t="s">
        <v>193</v>
      </c>
      <c r="C187" s="215">
        <v>0</v>
      </c>
      <c r="D187" s="18"/>
      <c r="E187" s="159">
        <v>0</v>
      </c>
      <c r="F187" s="160" t="str">
        <f t="shared" si="2"/>
        <v/>
      </c>
    </row>
    <row r="188" spans="1:10" x14ac:dyDescent="0.25">
      <c r="A188" s="19" t="s">
        <v>198</v>
      </c>
      <c r="B188" s="19" t="s">
        <v>162</v>
      </c>
      <c r="C188" s="215">
        <v>0</v>
      </c>
      <c r="D188" s="18"/>
      <c r="E188" s="159">
        <v>0</v>
      </c>
      <c r="F188" s="160" t="str">
        <f t="shared" si="2"/>
        <v/>
      </c>
    </row>
    <row r="189" spans="1:10" s="66" customFormat="1" ht="30" x14ac:dyDescent="0.25">
      <c r="A189" s="180" t="s">
        <v>275</v>
      </c>
      <c r="B189" s="180" t="s">
        <v>276</v>
      </c>
      <c r="C189" s="180"/>
      <c r="D189" s="180"/>
      <c r="E189" s="209">
        <f>+E190</f>
        <v>32624.329999999998</v>
      </c>
      <c r="F189" s="180"/>
      <c r="J189" s="211"/>
    </row>
    <row r="190" spans="1:10" s="66" customFormat="1" x14ac:dyDescent="0.25">
      <c r="A190" s="166" t="s">
        <v>171</v>
      </c>
      <c r="B190" s="166" t="s">
        <v>172</v>
      </c>
      <c r="C190" s="169">
        <f>+C191</f>
        <v>11700</v>
      </c>
      <c r="D190" s="171"/>
      <c r="E190" s="169">
        <f>+E191</f>
        <v>32624.329999999998</v>
      </c>
      <c r="F190" s="170">
        <f t="shared" ref="F190:F191" si="4">IFERROR($E190/C190*100,"")</f>
        <v>278.84042735042732</v>
      </c>
    </row>
    <row r="191" spans="1:10" s="66" customFormat="1" x14ac:dyDescent="0.25">
      <c r="A191" s="161" t="s">
        <v>173</v>
      </c>
      <c r="B191" s="161" t="s">
        <v>172</v>
      </c>
      <c r="C191" s="164">
        <f>+C192+C195+C198</f>
        <v>11700</v>
      </c>
      <c r="D191" s="172"/>
      <c r="E191" s="164">
        <f>+E192+E193+E194+E195+E196+E198+E199+E200+E201</f>
        <v>32624.329999999998</v>
      </c>
      <c r="F191" s="165">
        <f t="shared" si="4"/>
        <v>278.84042735042732</v>
      </c>
    </row>
    <row r="192" spans="1:10" x14ac:dyDescent="0.25">
      <c r="A192" s="19" t="s">
        <v>174</v>
      </c>
      <c r="B192" s="19" t="s">
        <v>175</v>
      </c>
      <c r="C192" s="217">
        <f>+C193+C194</f>
        <v>5000</v>
      </c>
      <c r="D192" s="10"/>
      <c r="E192" s="219"/>
      <c r="F192" s="10"/>
    </row>
    <row r="193" spans="1:10" x14ac:dyDescent="0.25">
      <c r="A193" s="19" t="s">
        <v>176</v>
      </c>
      <c r="B193" s="19" t="s">
        <v>177</v>
      </c>
      <c r="C193" s="217">
        <v>5000</v>
      </c>
      <c r="D193" s="10"/>
      <c r="E193" s="217">
        <v>4200</v>
      </c>
      <c r="F193" s="10"/>
    </row>
    <row r="194" spans="1:10" x14ac:dyDescent="0.25">
      <c r="A194" s="19" t="s">
        <v>178</v>
      </c>
      <c r="B194" s="19" t="s">
        <v>179</v>
      </c>
      <c r="C194" s="217"/>
      <c r="D194" s="10"/>
      <c r="E194" s="217"/>
      <c r="F194" s="10"/>
    </row>
    <row r="195" spans="1:10" x14ac:dyDescent="0.25">
      <c r="A195" s="19" t="s">
        <v>180</v>
      </c>
      <c r="B195" s="19" t="s">
        <v>181</v>
      </c>
      <c r="C195" s="217">
        <f>+C196+C197</f>
        <v>1700</v>
      </c>
      <c r="D195" s="10"/>
      <c r="E195" s="217"/>
      <c r="F195" s="10"/>
    </row>
    <row r="196" spans="1:10" x14ac:dyDescent="0.25">
      <c r="A196" s="19" t="s">
        <v>182</v>
      </c>
      <c r="B196" s="19" t="s">
        <v>183</v>
      </c>
      <c r="C196" s="217">
        <v>1000</v>
      </c>
      <c r="D196" s="10"/>
      <c r="E196" s="217">
        <v>977.82</v>
      </c>
      <c r="F196" s="10"/>
    </row>
    <row r="197" spans="1:10" x14ac:dyDescent="0.25">
      <c r="A197" s="207">
        <v>3232</v>
      </c>
      <c r="B197" s="19" t="s">
        <v>185</v>
      </c>
      <c r="C197" s="217">
        <v>700</v>
      </c>
      <c r="D197" s="10"/>
      <c r="E197" s="217"/>
      <c r="F197" s="10"/>
    </row>
    <row r="198" spans="1:10" x14ac:dyDescent="0.25">
      <c r="A198" s="19" t="s">
        <v>192</v>
      </c>
      <c r="B198" s="19" t="s">
        <v>193</v>
      </c>
      <c r="C198" s="217">
        <f>+C199+C200+C201</f>
        <v>5000</v>
      </c>
      <c r="D198" s="10"/>
      <c r="E198" s="217"/>
      <c r="F198" s="10"/>
    </row>
    <row r="199" spans="1:10" x14ac:dyDescent="0.25">
      <c r="A199" s="19" t="s">
        <v>194</v>
      </c>
      <c r="B199" s="19" t="s">
        <v>195</v>
      </c>
      <c r="C199" s="217">
        <v>1400</v>
      </c>
      <c r="D199" s="10"/>
      <c r="E199" s="217"/>
      <c r="F199" s="10"/>
      <c r="J199" s="190"/>
    </row>
    <row r="200" spans="1:10" x14ac:dyDescent="0.25">
      <c r="A200" s="19" t="s">
        <v>196</v>
      </c>
      <c r="B200" s="19" t="s">
        <v>197</v>
      </c>
      <c r="C200" s="217">
        <v>2400</v>
      </c>
      <c r="D200" s="10"/>
      <c r="E200" s="217">
        <v>10305.73</v>
      </c>
      <c r="F200" s="10"/>
    </row>
    <row r="201" spans="1:10" x14ac:dyDescent="0.25">
      <c r="A201" s="207">
        <v>4227</v>
      </c>
      <c r="B201" s="19" t="s">
        <v>232</v>
      </c>
      <c r="C201" s="217">
        <v>1200</v>
      </c>
      <c r="D201" s="10"/>
      <c r="E201" s="217">
        <v>17140.78</v>
      </c>
      <c r="F201" s="10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workbookViewId="0">
      <selection activeCell="G12" sqref="G12"/>
    </sheetView>
  </sheetViews>
  <sheetFormatPr defaultRowHeight="15" x14ac:dyDescent="0.25"/>
  <cols>
    <col min="1" max="1" width="45" customWidth="1"/>
    <col min="2" max="2" width="39.7109375" customWidth="1"/>
    <col min="3" max="3" width="15.42578125" customWidth="1"/>
    <col min="4" max="4" width="15.42578125" bestFit="1" customWidth="1"/>
  </cols>
  <sheetData>
    <row r="1" spans="1:3" x14ac:dyDescent="0.25">
      <c r="A1" s="252" t="s">
        <v>284</v>
      </c>
      <c r="B1" s="252"/>
      <c r="C1" s="252"/>
    </row>
    <row r="2" spans="1:3" x14ac:dyDescent="0.25">
      <c r="A2" s="253" t="s">
        <v>285</v>
      </c>
      <c r="B2" s="253"/>
      <c r="C2" s="253"/>
    </row>
    <row r="3" spans="1:3" x14ac:dyDescent="0.25">
      <c r="A3" s="253" t="s">
        <v>286</v>
      </c>
      <c r="B3" s="253"/>
      <c r="C3" s="253"/>
    </row>
    <row r="4" spans="1:3" x14ac:dyDescent="0.25">
      <c r="A4" s="253" t="s">
        <v>287</v>
      </c>
      <c r="B4" s="253"/>
      <c r="C4" s="253"/>
    </row>
    <row r="5" spans="1:3" x14ac:dyDescent="0.25">
      <c r="A5" s="253" t="s">
        <v>288</v>
      </c>
      <c r="B5" s="253"/>
      <c r="C5" s="253"/>
    </row>
    <row r="6" spans="1:3" x14ac:dyDescent="0.25">
      <c r="A6" s="82"/>
    </row>
    <row r="7" spans="1:3" x14ac:dyDescent="0.25">
      <c r="A7" s="188" t="s">
        <v>23</v>
      </c>
      <c r="B7" s="66"/>
      <c r="C7" s="66"/>
    </row>
    <row r="8" spans="1:3" x14ac:dyDescent="0.25">
      <c r="A8" s="11" t="s">
        <v>24</v>
      </c>
      <c r="B8" s="11"/>
      <c r="C8" s="11"/>
    </row>
    <row r="10" spans="1:3" x14ac:dyDescent="0.25">
      <c r="A10" s="64" t="s">
        <v>340</v>
      </c>
      <c r="B10" s="17"/>
    </row>
    <row r="12" spans="1:3" ht="30" x14ac:dyDescent="0.25">
      <c r="A12" s="18" t="s">
        <v>25</v>
      </c>
      <c r="B12" s="19" t="s">
        <v>33</v>
      </c>
    </row>
    <row r="13" spans="1:3" x14ac:dyDescent="0.25">
      <c r="A13" s="18" t="s">
        <v>26</v>
      </c>
      <c r="B13" s="20" t="s">
        <v>27</v>
      </c>
      <c r="C13" s="62">
        <v>34177500</v>
      </c>
    </row>
    <row r="14" spans="1:3" ht="30" x14ac:dyDescent="0.25">
      <c r="A14" s="10" t="s">
        <v>35</v>
      </c>
      <c r="B14" s="61" t="s">
        <v>36</v>
      </c>
    </row>
    <row r="15" spans="1:3" x14ac:dyDescent="0.25">
      <c r="A15" s="18" t="s">
        <v>32</v>
      </c>
      <c r="B15" s="18" t="s">
        <v>31</v>
      </c>
    </row>
    <row r="16" spans="1:3" x14ac:dyDescent="0.25">
      <c r="A16" s="18" t="s">
        <v>28</v>
      </c>
      <c r="B16" s="18" t="s">
        <v>34</v>
      </c>
    </row>
    <row r="17" spans="1:3" x14ac:dyDescent="0.25">
      <c r="A17" s="18" t="s">
        <v>333</v>
      </c>
      <c r="B17" s="220" t="s">
        <v>336</v>
      </c>
    </row>
    <row r="18" spans="1:3" x14ac:dyDescent="0.25">
      <c r="A18" s="18" t="s">
        <v>334</v>
      </c>
      <c r="B18" s="220" t="s">
        <v>337</v>
      </c>
    </row>
    <row r="19" spans="1:3" x14ac:dyDescent="0.25">
      <c r="A19" s="18" t="s">
        <v>335</v>
      </c>
      <c r="B19" s="220" t="s">
        <v>336</v>
      </c>
    </row>
    <row r="20" spans="1:3" ht="45" x14ac:dyDescent="0.25">
      <c r="A20" s="18" t="s">
        <v>29</v>
      </c>
      <c r="B20" s="19" t="s">
        <v>30</v>
      </c>
    </row>
    <row r="21" spans="1:3" x14ac:dyDescent="0.25">
      <c r="A21" s="21"/>
      <c r="B21" s="83"/>
    </row>
    <row r="22" spans="1:3" x14ac:dyDescent="0.25">
      <c r="A22" s="21"/>
      <c r="B22" s="83"/>
    </row>
    <row r="23" spans="1:3" x14ac:dyDescent="0.25">
      <c r="A23" s="63"/>
      <c r="B23" s="63"/>
      <c r="C23" s="63"/>
    </row>
    <row r="24" spans="1:3" x14ac:dyDescent="0.25">
      <c r="A24" s="63"/>
      <c r="B24" s="63"/>
      <c r="C24" s="63"/>
    </row>
    <row r="25" spans="1:3" x14ac:dyDescent="0.25">
      <c r="A25" s="63"/>
      <c r="B25" s="63"/>
      <c r="C25" s="63"/>
    </row>
    <row r="26" spans="1:3" x14ac:dyDescent="0.25">
      <c r="A26" s="63"/>
      <c r="B26" s="63"/>
      <c r="C26" s="63"/>
    </row>
    <row r="27" spans="1:3" x14ac:dyDescent="0.25">
      <c r="A27" s="63"/>
      <c r="B27" s="63"/>
      <c r="C27" s="63"/>
    </row>
    <row r="28" spans="1:3" x14ac:dyDescent="0.25">
      <c r="A28" s="63"/>
      <c r="B28" s="63"/>
      <c r="C28" s="63"/>
    </row>
    <row r="29" spans="1:3" x14ac:dyDescent="0.25">
      <c r="A29" s="63"/>
      <c r="B29" s="63"/>
      <c r="C29" s="63"/>
    </row>
    <row r="30" spans="1:3" x14ac:dyDescent="0.25">
      <c r="A30" s="63"/>
      <c r="B30" s="63"/>
      <c r="C30" s="63"/>
    </row>
    <row r="31" spans="1:3" x14ac:dyDescent="0.25">
      <c r="A31" s="63"/>
      <c r="B31" s="63"/>
      <c r="C31" s="63"/>
    </row>
    <row r="32" spans="1:3" x14ac:dyDescent="0.25">
      <c r="A32" s="63"/>
      <c r="B32" s="63"/>
      <c r="C32" s="63"/>
    </row>
    <row r="33" spans="1:3" x14ac:dyDescent="0.25">
      <c r="A33" s="63"/>
      <c r="B33" s="63"/>
      <c r="C33" s="63"/>
    </row>
    <row r="34" spans="1:3" x14ac:dyDescent="0.25">
      <c r="A34" s="63"/>
      <c r="B34" s="63"/>
      <c r="C34" s="63"/>
    </row>
    <row r="35" spans="1:3" x14ac:dyDescent="0.25">
      <c r="A35" s="63"/>
      <c r="B35" s="63"/>
      <c r="C35" s="63"/>
    </row>
    <row r="36" spans="1:3" x14ac:dyDescent="0.25">
      <c r="A36" s="63"/>
      <c r="B36" s="63"/>
      <c r="C36" s="63"/>
    </row>
    <row r="37" spans="1:3" x14ac:dyDescent="0.25">
      <c r="A37" s="63"/>
      <c r="B37" s="63"/>
      <c r="C37" s="63"/>
    </row>
    <row r="38" spans="1:3" x14ac:dyDescent="0.25">
      <c r="A38" s="63"/>
      <c r="B38" s="63"/>
      <c r="C38" s="63"/>
    </row>
    <row r="39" spans="1:3" x14ac:dyDescent="0.25">
      <c r="A39" s="63"/>
      <c r="B39" s="63"/>
      <c r="C39" s="63"/>
    </row>
    <row r="40" spans="1:3" x14ac:dyDescent="0.25">
      <c r="A40" s="63"/>
      <c r="B40" s="63"/>
      <c r="C40" s="63"/>
    </row>
    <row r="41" spans="1:3" x14ac:dyDescent="0.25">
      <c r="A41" s="63"/>
      <c r="B41" s="63"/>
      <c r="C41" s="63"/>
    </row>
    <row r="42" spans="1:3" x14ac:dyDescent="0.25">
      <c r="A42" s="63"/>
      <c r="B42" s="63"/>
      <c r="C42" s="63"/>
    </row>
    <row r="43" spans="1:3" x14ac:dyDescent="0.25">
      <c r="A43" s="63"/>
      <c r="B43" s="63"/>
      <c r="C43" s="63"/>
    </row>
    <row r="44" spans="1:3" x14ac:dyDescent="0.25">
      <c r="A44" s="63"/>
      <c r="B44" s="63"/>
      <c r="C44" s="63"/>
    </row>
    <row r="45" spans="1:3" x14ac:dyDescent="0.25">
      <c r="A45" s="63"/>
      <c r="B45" s="63"/>
      <c r="C45" s="63"/>
    </row>
    <row r="46" spans="1:3" x14ac:dyDescent="0.25">
      <c r="A46" s="63"/>
      <c r="B46" s="63"/>
      <c r="C46" s="63"/>
    </row>
    <row r="47" spans="1:3" x14ac:dyDescent="0.25">
      <c r="A47" s="63"/>
      <c r="B47" s="63"/>
      <c r="C47" s="63"/>
    </row>
    <row r="48" spans="1:3" x14ac:dyDescent="0.25">
      <c r="A48" s="63"/>
      <c r="B48" s="63"/>
      <c r="C48" s="63"/>
    </row>
    <row r="49" spans="1:3" x14ac:dyDescent="0.25">
      <c r="A49" s="63"/>
      <c r="B49" s="63"/>
      <c r="C49" s="63"/>
    </row>
    <row r="50" spans="1:3" x14ac:dyDescent="0.25">
      <c r="A50" s="63"/>
      <c r="B50" s="63"/>
      <c r="C50" s="63"/>
    </row>
    <row r="51" spans="1:3" x14ac:dyDescent="0.25">
      <c r="A51" s="63"/>
      <c r="B51" s="63"/>
      <c r="C51" s="63"/>
    </row>
    <row r="52" spans="1:3" x14ac:dyDescent="0.25">
      <c r="A52" s="63"/>
      <c r="B52" s="63"/>
      <c r="C52" s="63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 Račun prih-rash</vt:lpstr>
      <vt:lpstr>Izvori</vt:lpstr>
      <vt:lpstr>Ras funkcijski</vt:lpstr>
      <vt:lpstr>Račun financiranja </vt:lpstr>
      <vt:lpstr>Račun fin Izvori</vt:lpstr>
      <vt:lpstr>Prog. klasifikacija</vt:lpstr>
      <vt:lpstr>Izvj o zaduživanju</vt:lpstr>
      <vt:lpstr>'Prog. klasifikacija'!Ispis_naslova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Ivona Kozarić</cp:lastModifiedBy>
  <cp:lastPrinted>2025-03-07T10:19:19Z</cp:lastPrinted>
  <dcterms:created xsi:type="dcterms:W3CDTF">2022-08-12T12:51:27Z</dcterms:created>
  <dcterms:modified xsi:type="dcterms:W3CDTF">2025-04-01T13:42:45Z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